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d.docs.live.net/077e8a085211888c/Documents/2025/FAC Legislative consulting/Property Tax Select Committee/"/>
    </mc:Choice>
  </mc:AlternateContent>
  <xr:revisionPtr revIDLastSave="164" documentId="8_{355ECE44-33BD-4753-B983-82A562C2B7E2}" xr6:coauthVersionLast="47" xr6:coauthVersionMax="47" xr10:uidLastSave="{68AB789A-33E1-417E-A110-C16FACA4267E}"/>
  <bookViews>
    <workbookView xWindow="4515" yWindow="0" windowWidth="22200" windowHeight="11175" xr2:uid="{3B9351FA-23B4-42B3-8889-DAA180F2E29A}"/>
  </bookViews>
  <sheets>
    <sheet name="County level TV" sheetId="1" r:id="rId1"/>
    <sheet name="ad valorem conference calc" sheetId="2" r:id="rId2"/>
    <sheet name="growth limitation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K4" i="3" s="1"/>
  <c r="I5" i="3"/>
  <c r="K5" i="3" s="1"/>
  <c r="I6" i="3"/>
  <c r="K6" i="3" s="1"/>
  <c r="I7" i="3"/>
  <c r="K7" i="3" s="1"/>
  <c r="D9" i="3"/>
  <c r="C7" i="3"/>
  <c r="C6" i="3"/>
  <c r="C5" i="3"/>
  <c r="F4" i="3"/>
  <c r="F5" i="3" s="1"/>
  <c r="D4" i="3"/>
  <c r="D5" i="3" s="1"/>
  <c r="C4" i="3"/>
  <c r="C7" i="2"/>
  <c r="C6" i="2"/>
  <c r="B4" i="2"/>
  <c r="C2" i="1"/>
  <c r="E2" i="1"/>
  <c r="G2" i="1"/>
  <c r="J2" i="1"/>
  <c r="K2" i="1"/>
  <c r="C3" i="1"/>
  <c r="E3" i="1" s="1"/>
  <c r="J3" i="1"/>
  <c r="K3" i="1"/>
  <c r="C4" i="1"/>
  <c r="E4" i="1"/>
  <c r="G4" i="1"/>
  <c r="J4" i="1"/>
  <c r="K4" i="1"/>
  <c r="C5" i="1"/>
  <c r="E5" i="1"/>
  <c r="G5" i="1"/>
  <c r="J5" i="1"/>
  <c r="K5" i="1"/>
  <c r="C6" i="1"/>
  <c r="G6" i="1" s="1"/>
  <c r="E6" i="1"/>
  <c r="J6" i="1"/>
  <c r="K6" i="1" s="1"/>
  <c r="C7" i="1"/>
  <c r="E7" i="1"/>
  <c r="G7" i="1"/>
  <c r="J7" i="1"/>
  <c r="K7" i="1"/>
  <c r="C8" i="1"/>
  <c r="G8" i="1" s="1"/>
  <c r="E8" i="1"/>
  <c r="J8" i="1"/>
  <c r="K8" i="1" s="1"/>
  <c r="C9" i="1"/>
  <c r="E9" i="1"/>
  <c r="G9" i="1"/>
  <c r="J9" i="1"/>
  <c r="K9" i="1"/>
  <c r="C10" i="1"/>
  <c r="E10" i="1"/>
  <c r="G10" i="1"/>
  <c r="J10" i="1"/>
  <c r="K10" i="1" s="1"/>
  <c r="C11" i="1"/>
  <c r="C70" i="1" s="1"/>
  <c r="J11" i="1"/>
  <c r="K11" i="1" s="1"/>
  <c r="C12" i="1"/>
  <c r="E12" i="1"/>
  <c r="G12" i="1"/>
  <c r="J12" i="1"/>
  <c r="K12" i="1"/>
  <c r="C13" i="1"/>
  <c r="E13" i="1" s="1"/>
  <c r="G13" i="1"/>
  <c r="J13" i="1"/>
  <c r="K13" i="1"/>
  <c r="C14" i="1"/>
  <c r="G14" i="1" s="1"/>
  <c r="E14" i="1"/>
  <c r="J14" i="1"/>
  <c r="K14" i="1" s="1"/>
  <c r="C15" i="1"/>
  <c r="E15" i="1"/>
  <c r="G15" i="1"/>
  <c r="J15" i="1"/>
  <c r="K15" i="1"/>
  <c r="C16" i="1"/>
  <c r="G16" i="1" s="1"/>
  <c r="E16" i="1"/>
  <c r="J16" i="1"/>
  <c r="K16" i="1"/>
  <c r="C17" i="1"/>
  <c r="E17" i="1"/>
  <c r="G17" i="1"/>
  <c r="J17" i="1"/>
  <c r="K17" i="1"/>
  <c r="C18" i="1"/>
  <c r="G18" i="1" s="1"/>
  <c r="E18" i="1"/>
  <c r="J18" i="1"/>
  <c r="K18" i="1" s="1"/>
  <c r="C19" i="1"/>
  <c r="G19" i="1" s="1"/>
  <c r="E19" i="1"/>
  <c r="J19" i="1"/>
  <c r="K19" i="1" s="1"/>
  <c r="C20" i="1"/>
  <c r="G20" i="1" s="1"/>
  <c r="E20" i="1"/>
  <c r="J20" i="1"/>
  <c r="K20" i="1" s="1"/>
  <c r="C21" i="1"/>
  <c r="E21" i="1" s="1"/>
  <c r="J21" i="1"/>
  <c r="K21" i="1" s="1"/>
  <c r="C22" i="1"/>
  <c r="E22" i="1"/>
  <c r="G22" i="1"/>
  <c r="J22" i="1"/>
  <c r="K22" i="1" s="1"/>
  <c r="C23" i="1"/>
  <c r="E23" i="1" s="1"/>
  <c r="J23" i="1"/>
  <c r="K23" i="1"/>
  <c r="C24" i="1"/>
  <c r="E24" i="1" s="1"/>
  <c r="G24" i="1"/>
  <c r="J24" i="1"/>
  <c r="K24" i="1"/>
  <c r="C25" i="1"/>
  <c r="E25" i="1" s="1"/>
  <c r="G25" i="1"/>
  <c r="J25" i="1"/>
  <c r="K25" i="1"/>
  <c r="C26" i="1"/>
  <c r="E26" i="1"/>
  <c r="G26" i="1"/>
  <c r="J26" i="1"/>
  <c r="K26" i="1"/>
  <c r="C27" i="1"/>
  <c r="E27" i="1"/>
  <c r="G27" i="1"/>
  <c r="J27" i="1"/>
  <c r="K27" i="1"/>
  <c r="C28" i="1"/>
  <c r="G28" i="1" s="1"/>
  <c r="E28" i="1"/>
  <c r="J28" i="1"/>
  <c r="K28" i="1"/>
  <c r="C29" i="1"/>
  <c r="E29" i="1"/>
  <c r="G29" i="1"/>
  <c r="J29" i="1"/>
  <c r="K29" i="1"/>
  <c r="C30" i="1"/>
  <c r="G30" i="1" s="1"/>
  <c r="E30" i="1"/>
  <c r="J30" i="1"/>
  <c r="K30" i="1" s="1"/>
  <c r="C31" i="1"/>
  <c r="G31" i="1" s="1"/>
  <c r="E31" i="1"/>
  <c r="J31" i="1"/>
  <c r="K31" i="1"/>
  <c r="C32" i="1"/>
  <c r="G32" i="1" s="1"/>
  <c r="E32" i="1"/>
  <c r="J32" i="1"/>
  <c r="K32" i="1" s="1"/>
  <c r="C33" i="1"/>
  <c r="E33" i="1" s="1"/>
  <c r="J33" i="1"/>
  <c r="K33" i="1" s="1"/>
  <c r="C34" i="1"/>
  <c r="E34" i="1"/>
  <c r="G34" i="1"/>
  <c r="J34" i="1"/>
  <c r="K34" i="1" s="1"/>
  <c r="C35" i="1"/>
  <c r="E35" i="1" s="1"/>
  <c r="J35" i="1"/>
  <c r="K35" i="1"/>
  <c r="C36" i="1"/>
  <c r="E36" i="1" s="1"/>
  <c r="G36" i="1"/>
  <c r="J36" i="1"/>
  <c r="K36" i="1"/>
  <c r="C37" i="1"/>
  <c r="E37" i="1" s="1"/>
  <c r="G37" i="1"/>
  <c r="J37" i="1"/>
  <c r="K37" i="1"/>
  <c r="C38" i="1"/>
  <c r="E38" i="1"/>
  <c r="G38" i="1"/>
  <c r="J38" i="1"/>
  <c r="K38" i="1"/>
  <c r="C39" i="1"/>
  <c r="E39" i="1"/>
  <c r="G39" i="1"/>
  <c r="J39" i="1"/>
  <c r="K39" i="1"/>
  <c r="C40" i="1"/>
  <c r="G40" i="1" s="1"/>
  <c r="E40" i="1"/>
  <c r="J40" i="1"/>
  <c r="K40" i="1"/>
  <c r="C41" i="1"/>
  <c r="E41" i="1"/>
  <c r="G41" i="1"/>
  <c r="J41" i="1"/>
  <c r="K41" i="1"/>
  <c r="C42" i="1"/>
  <c r="G42" i="1" s="1"/>
  <c r="E42" i="1"/>
  <c r="J42" i="1"/>
  <c r="K42" i="1" s="1"/>
  <c r="C43" i="1"/>
  <c r="G43" i="1" s="1"/>
  <c r="E43" i="1"/>
  <c r="J43" i="1"/>
  <c r="K43" i="1"/>
  <c r="C44" i="1"/>
  <c r="G44" i="1" s="1"/>
  <c r="E44" i="1"/>
  <c r="J44" i="1"/>
  <c r="K44" i="1" s="1"/>
  <c r="C45" i="1"/>
  <c r="E45" i="1" s="1"/>
  <c r="J45" i="1"/>
  <c r="K45" i="1" s="1"/>
  <c r="C46" i="1"/>
  <c r="E46" i="1"/>
  <c r="G46" i="1"/>
  <c r="J46" i="1"/>
  <c r="K46" i="1" s="1"/>
  <c r="C47" i="1"/>
  <c r="E47" i="1" s="1"/>
  <c r="J47" i="1"/>
  <c r="K47" i="1"/>
  <c r="C48" i="1"/>
  <c r="E48" i="1" s="1"/>
  <c r="G48" i="1"/>
  <c r="J48" i="1"/>
  <c r="K48" i="1"/>
  <c r="C49" i="1"/>
  <c r="E49" i="1" s="1"/>
  <c r="G49" i="1"/>
  <c r="J49" i="1"/>
  <c r="K49" i="1"/>
  <c r="C50" i="1"/>
  <c r="E50" i="1"/>
  <c r="G50" i="1"/>
  <c r="J50" i="1"/>
  <c r="K50" i="1"/>
  <c r="C51" i="1"/>
  <c r="E51" i="1"/>
  <c r="G51" i="1"/>
  <c r="J51" i="1"/>
  <c r="K51" i="1"/>
  <c r="C52" i="1"/>
  <c r="G52" i="1" s="1"/>
  <c r="E52" i="1"/>
  <c r="J52" i="1"/>
  <c r="K52" i="1"/>
  <c r="C53" i="1"/>
  <c r="E53" i="1"/>
  <c r="G53" i="1"/>
  <c r="J53" i="1"/>
  <c r="K53" i="1"/>
  <c r="C54" i="1"/>
  <c r="G54" i="1" s="1"/>
  <c r="E54" i="1"/>
  <c r="J54" i="1"/>
  <c r="K54" i="1" s="1"/>
  <c r="C55" i="1"/>
  <c r="G55" i="1" s="1"/>
  <c r="E55" i="1"/>
  <c r="J55" i="1"/>
  <c r="K55" i="1"/>
  <c r="C56" i="1"/>
  <c r="G56" i="1" s="1"/>
  <c r="E56" i="1"/>
  <c r="J56" i="1"/>
  <c r="K56" i="1" s="1"/>
  <c r="C57" i="1"/>
  <c r="E57" i="1" s="1"/>
  <c r="J57" i="1"/>
  <c r="K57" i="1" s="1"/>
  <c r="C58" i="1"/>
  <c r="E58" i="1"/>
  <c r="G58" i="1"/>
  <c r="J58" i="1"/>
  <c r="K58" i="1" s="1"/>
  <c r="C59" i="1"/>
  <c r="E59" i="1" s="1"/>
  <c r="J59" i="1"/>
  <c r="K59" i="1"/>
  <c r="C60" i="1"/>
  <c r="E60" i="1" s="1"/>
  <c r="G60" i="1"/>
  <c r="J60" i="1"/>
  <c r="K60" i="1"/>
  <c r="C61" i="1"/>
  <c r="E61" i="1" s="1"/>
  <c r="G61" i="1"/>
  <c r="J61" i="1"/>
  <c r="K61" i="1"/>
  <c r="C62" i="1"/>
  <c r="E62" i="1"/>
  <c r="G62" i="1"/>
  <c r="J62" i="1"/>
  <c r="K62" i="1"/>
  <c r="C63" i="1"/>
  <c r="E63" i="1"/>
  <c r="G63" i="1"/>
  <c r="J63" i="1"/>
  <c r="K63" i="1"/>
  <c r="C64" i="1"/>
  <c r="G64" i="1" s="1"/>
  <c r="E64" i="1"/>
  <c r="J64" i="1"/>
  <c r="K64" i="1"/>
  <c r="C65" i="1"/>
  <c r="E65" i="1"/>
  <c r="G65" i="1"/>
  <c r="J65" i="1"/>
  <c r="K65" i="1"/>
  <c r="C66" i="1"/>
  <c r="G66" i="1" s="1"/>
  <c r="E66" i="1"/>
  <c r="J66" i="1"/>
  <c r="K66" i="1" s="1"/>
  <c r="C67" i="1"/>
  <c r="G67" i="1" s="1"/>
  <c r="E67" i="1"/>
  <c r="J67" i="1"/>
  <c r="K67" i="1"/>
  <c r="C68" i="1"/>
  <c r="G68" i="1" s="1"/>
  <c r="E68" i="1"/>
  <c r="J68" i="1"/>
  <c r="K68" i="1" s="1"/>
  <c r="B70" i="1"/>
  <c r="D70" i="1"/>
  <c r="F70" i="1"/>
  <c r="I70" i="1"/>
  <c r="J70" i="1" s="1"/>
  <c r="J74" i="1"/>
  <c r="J75" i="1"/>
  <c r="J76" i="1"/>
  <c r="J77" i="1"/>
  <c r="E5" i="3" l="1"/>
  <c r="D6" i="3"/>
  <c r="G5" i="3"/>
  <c r="H5" i="3" s="1"/>
  <c r="F6" i="3"/>
  <c r="E4" i="3"/>
  <c r="G4" i="3"/>
  <c r="H4" i="3" s="1"/>
  <c r="E70" i="1"/>
  <c r="G70" i="1"/>
  <c r="G59" i="1"/>
  <c r="G47" i="1"/>
  <c r="G35" i="1"/>
  <c r="G23" i="1"/>
  <c r="G11" i="1"/>
  <c r="E11" i="1"/>
  <c r="G3" i="1"/>
  <c r="G57" i="1"/>
  <c r="G45" i="1"/>
  <c r="G33" i="1"/>
  <c r="G21" i="1"/>
  <c r="D7" i="3" l="1"/>
  <c r="E7" i="3" s="1"/>
  <c r="E6" i="3"/>
  <c r="G6" i="3"/>
  <c r="H6" i="3" s="1"/>
  <c r="F7" i="3"/>
  <c r="G7" i="3" s="1"/>
  <c r="H7" i="3" s="1"/>
</calcChain>
</file>

<file path=xl/sharedStrings.xml><?xml version="1.0" encoding="utf-8"?>
<sst xmlns="http://schemas.openxmlformats.org/spreadsheetml/2006/main" count="96" uniqueCount="96">
  <si>
    <t>County</t>
  </si>
  <si>
    <t xml:space="preserve">$25,000 Homestead Exemption </t>
  </si>
  <si>
    <t>Implied number of Homestead properties</t>
  </si>
  <si>
    <t>Count of Total Real Property Parcels</t>
  </si>
  <si>
    <t>Implied Homestead as a % of total</t>
  </si>
  <si>
    <t>Count of Single Family, Condo, Mobile home, &amp; Multi-Family</t>
  </si>
  <si>
    <t>Calculated</t>
  </si>
  <si>
    <t>2024 Real Property Taxable Value</t>
  </si>
  <si>
    <t>Average TV using all parcels</t>
  </si>
  <si>
    <t>Amount of TV over $500,000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</si>
  <si>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</si>
  <si>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</si>
  <si>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</si>
  <si>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</si>
  <si>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</si>
  <si>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</si>
  <si>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</si>
  <si>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</si>
  <si>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</si>
  <si>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</si>
  <si>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</si>
  <si>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</si>
  <si>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</si>
  <si>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</si>
  <si>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</si>
  <si>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</si>
  <si>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</si>
  <si>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</si>
  <si>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</si>
  <si>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</si>
  <si>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</si>
  <si>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</si>
  <si>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</si>
  <si>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</si>
  <si>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</si>
  <si>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</si>
  <si>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</si>
  <si>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</si>
  <si>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</si>
  <si>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</si>
  <si>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</si>
  <si>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</si>
  <si>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</si>
  <si>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</si>
  <si>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</si>
  <si>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</si>
  <si>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</si>
  <si>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</si>
  <si>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</si>
  <si>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</si>
  <si>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</si>
  <si>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</si>
  <si>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</si>
  <si>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</si>
  <si>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</si>
  <si>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</si>
  <si>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</si>
  <si>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</si>
  <si>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</si>
  <si>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</si>
  <si>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</si>
  <si>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</si>
  <si>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</si>
  <si>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</si>
  <si>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</si>
  <si>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</si>
  <si>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</si>
  <si>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</si>
  <si>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</si>
  <si>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</si>
  <si>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</si>
  <si>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</si>
  <si>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</si>
  <si>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</si>
  <si>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</si>
  <si>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</si>
  <si>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</si>
  <si>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</t>
  </si>
  <si>
    <t>Average TV under</t>
  </si>
  <si>
    <t>Number of Counties</t>
  </si>
  <si>
    <t>Approximate Homestead TV Per parcel</t>
  </si>
  <si>
    <t>Homestead TV</t>
  </si>
  <si>
    <t>Non-School TV</t>
  </si>
  <si>
    <t>School TV</t>
  </si>
  <si>
    <t>Household Example</t>
  </si>
  <si>
    <t>Median value</t>
  </si>
  <si>
    <t>JV Growth</t>
  </si>
  <si>
    <t>AV Current Cap (3%)</t>
  </si>
  <si>
    <t>Current SOH</t>
  </si>
  <si>
    <t>AV New cap (1%)</t>
  </si>
  <si>
    <t>New SOH</t>
  </si>
  <si>
    <t>Amount over old SOH</t>
  </si>
  <si>
    <t>Additional SOH multiplied by number of Homesteads ($M)</t>
  </si>
  <si>
    <t>Forecast Residential SOH Differential ($M)</t>
  </si>
  <si>
    <t>Increase in Residential Differential</t>
  </si>
  <si>
    <t>2024 Implied homesteads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</si>
</sst>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3" fontId="2" fillId="0" borderId="1" xfId="0" applyNumberFormat="1" applyFont="1" applyBorder="1"/>
    <xf numFmtId="3" fontId="3" fillId="2" borderId="2" xfId="1" applyNumberFormat="1" applyFont="1" applyFill="1" applyBorder="1"/>
    <xf numFmtId="164" fontId="3" fillId="0" borderId="3" xfId="2" applyNumberFormat="1" applyFont="1" applyBorder="1"/>
    <xf numFmtId="0" fontId="3" fillId="2" borderId="4" xfId="0" applyFont="1" applyFill="1" applyBorder="1"/>
    <xf numFmtId="3" fontId="4" fillId="0" borderId="1" xfId="1" applyNumberFormat="1" applyFont="1" applyBorder="1"/>
    <xf numFmtId="0" fontId="4" fillId="0" borderId="5" xfId="0" applyFont="1" applyBorder="1"/>
    <xf numFmtId="164" fontId="4" fillId="0" borderId="3" xfId="2" applyNumberFormat="1" applyFont="1" applyBorder="1"/>
    <xf numFmtId="3" fontId="4" fillId="0" borderId="3" xfId="0" applyNumberFormat="1" applyFont="1" applyBorder="1"/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5" fontId="0" fillId="0" borderId="0" xfId="1" applyNumberFormat="1" applyFont="1"/>
    <xf numFmtId="9" fontId="0" fillId="0" borderId="0" xfId="2" applyFont="1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10" fontId="0" fillId="0" borderId="0" xfId="2" applyNumberFormat="1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9" xfId="0" applyFont="1" applyBorder="1"/>
    <xf numFmtId="165" fontId="2" fillId="0" borderId="15" xfId="1" applyNumberFormat="1" applyFont="1" applyBorder="1"/>
    <xf numFmtId="165" fontId="2" fillId="0" borderId="16" xfId="1" applyNumberFormat="1" applyFont="1" applyBorder="1"/>
    <xf numFmtId="0" fontId="2" fillId="0" borderId="15" xfId="0" applyFont="1" applyBorder="1"/>
    <xf numFmtId="164" fontId="2" fillId="0" borderId="15" xfId="2" applyNumberFormat="1" applyFont="1" applyBorder="1"/>
    <xf numFmtId="164" fontId="2" fillId="0" borderId="16" xfId="2" applyNumberFormat="1" applyFont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0" fontId="2" fillId="0" borderId="9" xfId="0" applyFont="1" applyBorder="1" applyAlignment="1">
      <alignment wrapText="1"/>
    </xf>
    <xf numFmtId="0" fontId="0" fillId="0" borderId="13" xfId="0" applyBorder="1"/>
    <xf numFmtId="3" fontId="2" fillId="0" borderId="14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06AF-396D-4E34-A4D1-129532604383}">
  <dimension ref="A1:K77"/>
  <sheetViews>
    <sheetView tabSelected="1" topLeftCell="A47" workbookViewId="0">
      <selection activeCell="C52" sqref="C52"/>
    </sheetView>
  </sheetViews>
  <sheetFormatPr defaultRowHeight="14.45"/>
  <cols>
    <col min="2" max="2" width="18.7109375" customWidth="1"/>
    <col min="3" max="3" width="15.85546875" bestFit="1" customWidth="1"/>
    <col min="4" max="4" width="12.7109375" bestFit="1" customWidth="1"/>
    <col min="5" max="5" width="13.7109375" bestFit="1" customWidth="1"/>
    <col min="6" max="6" width="12.7109375" bestFit="1" customWidth="1"/>
    <col min="7" max="7" width="13.7109375" bestFit="1" customWidth="1"/>
    <col min="8" max="8" width="5.28515625" customWidth="1"/>
    <col min="9" max="9" width="19.7109375" customWidth="1"/>
    <col min="10" max="11" width="15.7109375" bestFit="1" customWidth="1"/>
  </cols>
  <sheetData>
    <row r="1" spans="1:11" ht="73.900000000000006">
      <c r="A1" s="13" t="s">
        <v>0</v>
      </c>
      <c r="B1" s="12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I1" s="10" t="s">
        <v>7</v>
      </c>
      <c r="J1" s="10" t="s">
        <v>8</v>
      </c>
      <c r="K1" s="10" t="s">
        <v>9</v>
      </c>
    </row>
    <row r="2" spans="1:11">
      <c r="A2" s="7" t="s">
        <v>10</v>
      </c>
      <c r="B2" s="6">
        <v>1352828291</v>
      </c>
      <c r="C2" s="6">
        <f t="shared" ref="C2:C33" si="0">B2/25000</f>
        <v>54113.13164</v>
      </c>
      <c r="D2" s="9">
        <v>108042</v>
      </c>
      <c r="E2" s="8">
        <f t="shared" ref="E2:E33" si="1">C2/D2</f>
        <v>0.50085273911997186</v>
      </c>
      <c r="F2" s="9">
        <v>79711</v>
      </c>
      <c r="G2" s="8">
        <f t="shared" ref="G2:G33" si="2">C2/F2</f>
        <v>0.67886655091518111</v>
      </c>
      <c r="I2" s="2">
        <v>21597766481</v>
      </c>
      <c r="J2" s="2">
        <f t="shared" ref="J2:J33" si="3">I2/D2</f>
        <v>199901.57976527646</v>
      </c>
      <c r="K2" s="2">
        <f t="shared" ref="K2:K33" si="4">IF(J2-500000&gt;0,J2-500000,0)</f>
        <v>0</v>
      </c>
    </row>
    <row r="3" spans="1:11">
      <c r="A3" s="7" t="s">
        <v>11</v>
      </c>
      <c r="B3" s="6">
        <v>162943315</v>
      </c>
      <c r="C3" s="6">
        <f t="shared" si="0"/>
        <v>6517.7326000000003</v>
      </c>
      <c r="D3" s="9">
        <v>13116</v>
      </c>
      <c r="E3" s="8">
        <f t="shared" si="1"/>
        <v>0.49692990240927115</v>
      </c>
      <c r="F3" s="9">
        <v>7660</v>
      </c>
      <c r="G3" s="8">
        <f t="shared" si="2"/>
        <v>0.85087892950391653</v>
      </c>
      <c r="I3" s="2">
        <v>1303179066</v>
      </c>
      <c r="J3" s="2">
        <f t="shared" si="3"/>
        <v>99357.964775846296</v>
      </c>
      <c r="K3" s="2">
        <f t="shared" si="4"/>
        <v>0</v>
      </c>
    </row>
    <row r="4" spans="1:11">
      <c r="A4" s="7" t="s">
        <v>12</v>
      </c>
      <c r="B4" s="6">
        <v>1097466437</v>
      </c>
      <c r="C4" s="6">
        <f t="shared" si="0"/>
        <v>43898.657480000002</v>
      </c>
      <c r="D4" s="9">
        <v>127223</v>
      </c>
      <c r="E4" s="8">
        <f t="shared" si="1"/>
        <v>0.34505284013110837</v>
      </c>
      <c r="F4" s="9">
        <v>93725</v>
      </c>
      <c r="G4" s="8">
        <f t="shared" si="2"/>
        <v>0.46837724705254735</v>
      </c>
      <c r="I4" s="2">
        <v>27581951023</v>
      </c>
      <c r="J4" s="2">
        <f t="shared" si="3"/>
        <v>216800.03633776912</v>
      </c>
      <c r="K4" s="2">
        <f t="shared" si="4"/>
        <v>0</v>
      </c>
    </row>
    <row r="5" spans="1:11">
      <c r="A5" s="7" t="s">
        <v>13</v>
      </c>
      <c r="B5" s="6">
        <v>172159874</v>
      </c>
      <c r="C5" s="6">
        <f t="shared" si="0"/>
        <v>6886.3949599999996</v>
      </c>
      <c r="D5" s="9">
        <v>15710</v>
      </c>
      <c r="E5" s="8">
        <f t="shared" si="1"/>
        <v>0.43834468236791851</v>
      </c>
      <c r="F5" s="9">
        <v>8768</v>
      </c>
      <c r="G5" s="8">
        <f t="shared" si="2"/>
        <v>0.7854008850364963</v>
      </c>
      <c r="I5" s="2">
        <v>1095449710</v>
      </c>
      <c r="J5" s="2">
        <f t="shared" si="3"/>
        <v>69729.453214513051</v>
      </c>
      <c r="K5" s="2">
        <f t="shared" si="4"/>
        <v>0</v>
      </c>
    </row>
    <row r="6" spans="1:11">
      <c r="A6" s="7" t="s">
        <v>14</v>
      </c>
      <c r="B6" s="6">
        <v>4275844020</v>
      </c>
      <c r="C6" s="6">
        <f t="shared" si="0"/>
        <v>171033.76079999999</v>
      </c>
      <c r="D6" s="9">
        <v>347607</v>
      </c>
      <c r="E6" s="8">
        <f t="shared" si="1"/>
        <v>0.49203198094399708</v>
      </c>
      <c r="F6" s="9">
        <v>259574</v>
      </c>
      <c r="G6" s="8">
        <f t="shared" si="2"/>
        <v>0.65890174208510865</v>
      </c>
      <c r="I6" s="2">
        <v>62616417769</v>
      </c>
      <c r="J6" s="2">
        <f t="shared" si="3"/>
        <v>180135.66403726046</v>
      </c>
      <c r="K6" s="2">
        <f t="shared" si="4"/>
        <v>0</v>
      </c>
    </row>
    <row r="7" spans="1:11">
      <c r="A7" s="7" t="s">
        <v>15</v>
      </c>
      <c r="B7" s="6">
        <v>10479255280</v>
      </c>
      <c r="C7" s="6">
        <f t="shared" si="0"/>
        <v>419170.21120000002</v>
      </c>
      <c r="D7" s="9">
        <v>755595</v>
      </c>
      <c r="E7" s="8">
        <f t="shared" si="1"/>
        <v>0.55475514157716765</v>
      </c>
      <c r="F7" s="9">
        <v>668819</v>
      </c>
      <c r="G7" s="8">
        <f t="shared" si="2"/>
        <v>0.62673191281946239</v>
      </c>
      <c r="I7" s="2">
        <v>285253556410</v>
      </c>
      <c r="J7" s="2">
        <f t="shared" si="3"/>
        <v>377521.76286237995</v>
      </c>
      <c r="K7" s="2">
        <f t="shared" si="4"/>
        <v>0</v>
      </c>
    </row>
    <row r="8" spans="1:11">
      <c r="A8" s="7" t="s">
        <v>16</v>
      </c>
      <c r="B8" s="6">
        <v>81460293</v>
      </c>
      <c r="C8" s="6">
        <f t="shared" si="0"/>
        <v>3258.4117200000001</v>
      </c>
      <c r="D8" s="9">
        <v>13196</v>
      </c>
      <c r="E8" s="8">
        <f t="shared" si="1"/>
        <v>0.24692419824189149</v>
      </c>
      <c r="F8" s="9">
        <v>3828</v>
      </c>
      <c r="G8" s="8">
        <f t="shared" si="2"/>
        <v>0.85120473354231974</v>
      </c>
      <c r="I8" s="2">
        <v>447269922</v>
      </c>
      <c r="J8" s="2">
        <f t="shared" si="3"/>
        <v>33894.356016974838</v>
      </c>
      <c r="K8" s="2">
        <f t="shared" si="4"/>
        <v>0</v>
      </c>
    </row>
    <row r="9" spans="1:11">
      <c r="A9" s="7" t="s">
        <v>17</v>
      </c>
      <c r="B9" s="6">
        <v>1615847374</v>
      </c>
      <c r="C9" s="6">
        <f t="shared" si="0"/>
        <v>64633.894959999998</v>
      </c>
      <c r="D9" s="9">
        <v>219008</v>
      </c>
      <c r="E9" s="8">
        <f t="shared" si="1"/>
        <v>0.29512115977498538</v>
      </c>
      <c r="F9" s="9">
        <v>107073</v>
      </c>
      <c r="G9" s="8">
        <f t="shared" si="2"/>
        <v>0.60364326169996174</v>
      </c>
      <c r="I9" s="2">
        <v>30522191174</v>
      </c>
      <c r="J9" s="2">
        <f t="shared" si="3"/>
        <v>139365.64497187317</v>
      </c>
      <c r="K9" s="2">
        <f t="shared" si="4"/>
        <v>0</v>
      </c>
    </row>
    <row r="10" spans="1:11">
      <c r="A10" s="7" t="s">
        <v>18</v>
      </c>
      <c r="B10" s="6">
        <v>1302027111</v>
      </c>
      <c r="C10" s="6">
        <f t="shared" si="0"/>
        <v>52081.084439999999</v>
      </c>
      <c r="D10" s="9">
        <v>147885</v>
      </c>
      <c r="E10" s="8">
        <f t="shared" si="1"/>
        <v>0.35217286702505324</v>
      </c>
      <c r="F10" s="9">
        <v>78035</v>
      </c>
      <c r="G10" s="8">
        <f t="shared" si="2"/>
        <v>0.66740673338886392</v>
      </c>
      <c r="I10" s="2">
        <v>12948024183</v>
      </c>
      <c r="J10" s="2">
        <f t="shared" si="3"/>
        <v>87554.682239578047</v>
      </c>
      <c r="K10" s="2">
        <f t="shared" si="4"/>
        <v>0</v>
      </c>
    </row>
    <row r="11" spans="1:11">
      <c r="A11" s="7" t="s">
        <v>19</v>
      </c>
      <c r="B11" s="6">
        <v>1349044029</v>
      </c>
      <c r="C11" s="6">
        <f t="shared" si="0"/>
        <v>53961.761160000002</v>
      </c>
      <c r="D11" s="9">
        <v>101833</v>
      </c>
      <c r="E11" s="8">
        <f t="shared" si="1"/>
        <v>0.52990446279693226</v>
      </c>
      <c r="F11" s="9">
        <v>79775</v>
      </c>
      <c r="G11" s="8">
        <f t="shared" si="2"/>
        <v>0.67642445828893771</v>
      </c>
      <c r="I11" s="2">
        <v>17073282737</v>
      </c>
      <c r="J11" s="2">
        <f t="shared" si="3"/>
        <v>167659.62641776243</v>
      </c>
      <c r="K11" s="2">
        <f t="shared" si="4"/>
        <v>0</v>
      </c>
    </row>
    <row r="12" spans="1:11">
      <c r="A12" s="7" t="s">
        <v>20</v>
      </c>
      <c r="B12" s="6">
        <v>2690016662</v>
      </c>
      <c r="C12" s="6">
        <f t="shared" si="0"/>
        <v>107600.66648</v>
      </c>
      <c r="D12" s="9">
        <v>293555</v>
      </c>
      <c r="E12" s="8">
        <f t="shared" si="1"/>
        <v>0.36654346367801605</v>
      </c>
      <c r="F12" s="9">
        <v>215328</v>
      </c>
      <c r="G12" s="8">
        <f t="shared" si="2"/>
        <v>0.49970587420121859</v>
      </c>
      <c r="I12" s="2">
        <v>149113619664</v>
      </c>
      <c r="J12" s="2">
        <f t="shared" si="3"/>
        <v>507958.03057008056</v>
      </c>
      <c r="K12" s="2">
        <f t="shared" si="4"/>
        <v>7958.030570080562</v>
      </c>
    </row>
    <row r="13" spans="1:11">
      <c r="A13" s="7" t="s">
        <v>21</v>
      </c>
      <c r="B13" s="6">
        <v>415447936</v>
      </c>
      <c r="C13" s="6">
        <f t="shared" si="0"/>
        <v>16617.917440000001</v>
      </c>
      <c r="D13" s="9">
        <v>37517</v>
      </c>
      <c r="E13" s="8">
        <f t="shared" si="1"/>
        <v>0.44294366393901435</v>
      </c>
      <c r="F13" s="9">
        <v>22072</v>
      </c>
      <c r="G13" s="8">
        <f t="shared" si="2"/>
        <v>0.7528958608191374</v>
      </c>
      <c r="I13" s="2">
        <v>3562902165</v>
      </c>
      <c r="J13" s="2">
        <f t="shared" si="3"/>
        <v>94967.67238851721</v>
      </c>
      <c r="K13" s="2">
        <f t="shared" si="4"/>
        <v>0</v>
      </c>
    </row>
    <row r="14" spans="1:11">
      <c r="A14" s="7" t="s">
        <v>22</v>
      </c>
      <c r="B14" s="6">
        <v>11265356191</v>
      </c>
      <c r="C14" s="6">
        <f t="shared" si="0"/>
        <v>450614.24764000002</v>
      </c>
      <c r="D14" s="9">
        <v>935094</v>
      </c>
      <c r="E14" s="8">
        <f t="shared" si="1"/>
        <v>0.48189192491877825</v>
      </c>
      <c r="F14" s="9">
        <v>809581</v>
      </c>
      <c r="G14" s="8">
        <f t="shared" si="2"/>
        <v>0.55660180715703556</v>
      </c>
      <c r="I14" s="2">
        <v>452668278706</v>
      </c>
      <c r="J14" s="2">
        <f t="shared" si="3"/>
        <v>484088.52875325904</v>
      </c>
      <c r="K14" s="2">
        <f t="shared" si="4"/>
        <v>0</v>
      </c>
    </row>
    <row r="15" spans="1:11">
      <c r="A15" s="7" t="s">
        <v>23</v>
      </c>
      <c r="B15" s="6">
        <v>157135766</v>
      </c>
      <c r="C15" s="6">
        <f t="shared" si="0"/>
        <v>6285.4306399999996</v>
      </c>
      <c r="D15" s="9">
        <v>20187</v>
      </c>
      <c r="E15" s="8">
        <f t="shared" si="1"/>
        <v>0.31136031307276957</v>
      </c>
      <c r="F15" s="9">
        <v>9735</v>
      </c>
      <c r="G15" s="8">
        <f t="shared" si="2"/>
        <v>0.64565286492039031</v>
      </c>
      <c r="I15" s="2">
        <v>1985100403</v>
      </c>
      <c r="J15" s="2">
        <f t="shared" si="3"/>
        <v>98335.582454054587</v>
      </c>
      <c r="K15" s="2">
        <f t="shared" si="4"/>
        <v>0</v>
      </c>
    </row>
    <row r="16" spans="1:11">
      <c r="A16" s="7" t="s">
        <v>24</v>
      </c>
      <c r="B16" s="6">
        <v>115136515</v>
      </c>
      <c r="C16" s="6">
        <f t="shared" si="0"/>
        <v>4605.4606000000003</v>
      </c>
      <c r="D16" s="9">
        <v>16528</v>
      </c>
      <c r="E16" s="8">
        <f t="shared" si="1"/>
        <v>0.27864597047434658</v>
      </c>
      <c r="F16" s="9">
        <v>6884</v>
      </c>
      <c r="G16" s="8">
        <f t="shared" si="2"/>
        <v>0.66900938407902388</v>
      </c>
      <c r="I16" s="2">
        <v>688791905</v>
      </c>
      <c r="J16" s="2">
        <f t="shared" si="3"/>
        <v>41674.24401016457</v>
      </c>
      <c r="K16" s="2">
        <f t="shared" si="4"/>
        <v>0</v>
      </c>
    </row>
    <row r="17" spans="1:11">
      <c r="A17" s="7" t="s">
        <v>25</v>
      </c>
      <c r="B17" s="6">
        <v>5237125356</v>
      </c>
      <c r="C17" s="6">
        <f t="shared" si="0"/>
        <v>209485.01423999999</v>
      </c>
      <c r="D17" s="9">
        <v>395502</v>
      </c>
      <c r="E17" s="8">
        <f t="shared" si="1"/>
        <v>0.52966865967807997</v>
      </c>
      <c r="F17" s="9">
        <v>331837</v>
      </c>
      <c r="G17" s="8">
        <f t="shared" si="2"/>
        <v>0.63128889858575143</v>
      </c>
      <c r="I17" s="2">
        <v>100123729370</v>
      </c>
      <c r="J17" s="2">
        <f t="shared" si="3"/>
        <v>253156.06335745458</v>
      </c>
      <c r="K17" s="2">
        <f t="shared" si="4"/>
        <v>0</v>
      </c>
    </row>
    <row r="18" spans="1:11">
      <c r="A18" s="7" t="s">
        <v>26</v>
      </c>
      <c r="B18" s="6">
        <v>1863806362</v>
      </c>
      <c r="C18" s="6">
        <f t="shared" si="0"/>
        <v>74552.254480000003</v>
      </c>
      <c r="D18" s="9">
        <v>171277</v>
      </c>
      <c r="E18" s="8">
        <f t="shared" si="1"/>
        <v>0.43527300501526767</v>
      </c>
      <c r="F18" s="9">
        <v>125469</v>
      </c>
      <c r="G18" s="8">
        <f t="shared" si="2"/>
        <v>0.59418864006248562</v>
      </c>
      <c r="I18" s="2">
        <v>26754519579</v>
      </c>
      <c r="J18" s="2">
        <f t="shared" si="3"/>
        <v>156206.14314239507</v>
      </c>
      <c r="K18" s="2">
        <f t="shared" si="4"/>
        <v>0</v>
      </c>
    </row>
    <row r="19" spans="1:11">
      <c r="A19" s="7" t="s">
        <v>27</v>
      </c>
      <c r="B19" s="6">
        <v>1029627099</v>
      </c>
      <c r="C19" s="6">
        <f t="shared" si="0"/>
        <v>41185.083960000004</v>
      </c>
      <c r="D19" s="9">
        <v>85715</v>
      </c>
      <c r="E19" s="8">
        <f t="shared" si="1"/>
        <v>0.48048864212798231</v>
      </c>
      <c r="F19" s="9">
        <v>58621</v>
      </c>
      <c r="G19" s="8">
        <f t="shared" si="2"/>
        <v>0.70256535985397728</v>
      </c>
      <c r="I19" s="2">
        <v>15870381648</v>
      </c>
      <c r="J19" s="2">
        <f t="shared" si="3"/>
        <v>185152.90961908651</v>
      </c>
      <c r="K19" s="2">
        <f t="shared" si="4"/>
        <v>0</v>
      </c>
    </row>
    <row r="20" spans="1:11">
      <c r="A20" s="7" t="s">
        <v>28</v>
      </c>
      <c r="B20" s="6">
        <v>83668491</v>
      </c>
      <c r="C20" s="6">
        <f t="shared" si="0"/>
        <v>3346.7396399999998</v>
      </c>
      <c r="D20" s="9">
        <v>18510</v>
      </c>
      <c r="E20" s="8">
        <f t="shared" si="1"/>
        <v>0.18080711183144246</v>
      </c>
      <c r="F20" s="9">
        <v>8634</v>
      </c>
      <c r="G20" s="8">
        <f t="shared" si="2"/>
        <v>0.38762330785267546</v>
      </c>
      <c r="I20" s="2">
        <v>3394345090</v>
      </c>
      <c r="J20" s="2">
        <f t="shared" si="3"/>
        <v>183378.98919502972</v>
      </c>
      <c r="K20" s="2">
        <f t="shared" si="4"/>
        <v>0</v>
      </c>
    </row>
    <row r="21" spans="1:11">
      <c r="A21" s="7" t="s">
        <v>29</v>
      </c>
      <c r="B21" s="6">
        <v>252114902</v>
      </c>
      <c r="C21" s="6">
        <f t="shared" si="0"/>
        <v>10084.596079999999</v>
      </c>
      <c r="D21" s="9">
        <v>28058</v>
      </c>
      <c r="E21" s="8">
        <f t="shared" si="1"/>
        <v>0.35941963361608092</v>
      </c>
      <c r="F21" s="9">
        <v>15468</v>
      </c>
      <c r="G21" s="8">
        <f t="shared" si="2"/>
        <v>0.65196509438841477</v>
      </c>
      <c r="I21" s="2">
        <v>1731405414</v>
      </c>
      <c r="J21" s="2">
        <f t="shared" si="3"/>
        <v>61708.083755078762</v>
      </c>
      <c r="K21" s="2">
        <f t="shared" si="4"/>
        <v>0</v>
      </c>
    </row>
    <row r="22" spans="1:11">
      <c r="A22" s="7" t="s">
        <v>30</v>
      </c>
      <c r="B22" s="6">
        <v>137352082</v>
      </c>
      <c r="C22" s="6">
        <f t="shared" si="0"/>
        <v>5494.0832799999998</v>
      </c>
      <c r="D22" s="9">
        <v>14781</v>
      </c>
      <c r="E22" s="8">
        <f t="shared" si="1"/>
        <v>0.37169902442324604</v>
      </c>
      <c r="F22" s="9">
        <v>5984</v>
      </c>
      <c r="G22" s="8">
        <f t="shared" si="2"/>
        <v>0.91812889037433154</v>
      </c>
      <c r="I22" s="2">
        <v>907822282</v>
      </c>
      <c r="J22" s="2">
        <f t="shared" si="3"/>
        <v>61418.191056085518</v>
      </c>
      <c r="K22" s="2">
        <f t="shared" si="4"/>
        <v>0</v>
      </c>
    </row>
    <row r="23" spans="1:11">
      <c r="A23" s="7" t="s">
        <v>31</v>
      </c>
      <c r="B23" s="6">
        <v>68189977</v>
      </c>
      <c r="C23" s="6">
        <f t="shared" si="0"/>
        <v>2727.59908</v>
      </c>
      <c r="D23" s="9">
        <v>11317</v>
      </c>
      <c r="E23" s="8">
        <f t="shared" si="1"/>
        <v>0.2410178563223469</v>
      </c>
      <c r="F23" s="9">
        <v>4583</v>
      </c>
      <c r="G23" s="8">
        <f t="shared" si="2"/>
        <v>0.59515581060440759</v>
      </c>
      <c r="I23" s="2">
        <v>882929662</v>
      </c>
      <c r="J23" s="2">
        <f t="shared" si="3"/>
        <v>78017.996112043824</v>
      </c>
      <c r="K23" s="2">
        <f t="shared" si="4"/>
        <v>0</v>
      </c>
    </row>
    <row r="24" spans="1:11">
      <c r="A24" s="7" t="s">
        <v>32</v>
      </c>
      <c r="B24" s="6">
        <v>99059129</v>
      </c>
      <c r="C24" s="6">
        <f t="shared" si="0"/>
        <v>3962.3651599999998</v>
      </c>
      <c r="D24" s="9">
        <v>19663</v>
      </c>
      <c r="E24" s="8">
        <f t="shared" si="1"/>
        <v>0.20151376493922596</v>
      </c>
      <c r="F24" s="9">
        <v>9226</v>
      </c>
      <c r="G24" s="8">
        <f t="shared" si="2"/>
        <v>0.42947812269672664</v>
      </c>
      <c r="I24" s="2">
        <v>3429985342</v>
      </c>
      <c r="J24" s="2">
        <f t="shared" si="3"/>
        <v>174438.55678177287</v>
      </c>
      <c r="K24" s="2">
        <f t="shared" si="4"/>
        <v>0</v>
      </c>
    </row>
    <row r="25" spans="1:11">
      <c r="A25" s="7" t="s">
        <v>33</v>
      </c>
      <c r="B25" s="6">
        <v>70272411</v>
      </c>
      <c r="C25" s="6">
        <f t="shared" si="0"/>
        <v>2810.89644</v>
      </c>
      <c r="D25" s="9">
        <v>13170</v>
      </c>
      <c r="E25" s="8">
        <f t="shared" si="1"/>
        <v>0.21343177220956719</v>
      </c>
      <c r="F25" s="9">
        <v>3733</v>
      </c>
      <c r="G25" s="8">
        <f t="shared" si="2"/>
        <v>0.75298592017144383</v>
      </c>
      <c r="I25" s="2">
        <v>570752437</v>
      </c>
      <c r="J25" s="2">
        <f t="shared" si="3"/>
        <v>43337.314882308274</v>
      </c>
      <c r="K25" s="2">
        <f t="shared" si="4"/>
        <v>0</v>
      </c>
    </row>
    <row r="26" spans="1:11">
      <c r="A26" s="7" t="s">
        <v>34</v>
      </c>
      <c r="B26" s="6">
        <v>111366841</v>
      </c>
      <c r="C26" s="6">
        <f t="shared" si="0"/>
        <v>4454.67364</v>
      </c>
      <c r="D26" s="9">
        <v>15225</v>
      </c>
      <c r="E26" s="8">
        <f t="shared" si="1"/>
        <v>0.29258940164203612</v>
      </c>
      <c r="F26" s="9">
        <v>6294</v>
      </c>
      <c r="G26" s="8">
        <f t="shared" si="2"/>
        <v>0.70776511598347636</v>
      </c>
      <c r="I26" s="2">
        <v>1554856479</v>
      </c>
      <c r="J26" s="2">
        <f t="shared" si="3"/>
        <v>102125.2202955665</v>
      </c>
      <c r="K26" s="2">
        <f t="shared" si="4"/>
        <v>0</v>
      </c>
    </row>
    <row r="27" spans="1:11">
      <c r="A27" s="7" t="s">
        <v>35</v>
      </c>
      <c r="B27" s="6">
        <v>201208059</v>
      </c>
      <c r="C27" s="6">
        <f t="shared" si="0"/>
        <v>8048.3223600000001</v>
      </c>
      <c r="D27" s="9">
        <v>35854</v>
      </c>
      <c r="E27" s="8">
        <f t="shared" si="1"/>
        <v>0.22447488034807833</v>
      </c>
      <c r="F27" s="9">
        <v>13264</v>
      </c>
      <c r="G27" s="8">
        <f t="shared" si="2"/>
        <v>0.60677943003618817</v>
      </c>
      <c r="I27" s="2">
        <v>2914389504</v>
      </c>
      <c r="J27" s="2">
        <f t="shared" si="3"/>
        <v>81284.919506889055</v>
      </c>
      <c r="K27" s="2">
        <f t="shared" si="4"/>
        <v>0</v>
      </c>
    </row>
    <row r="28" spans="1:11">
      <c r="A28" s="7" t="s">
        <v>36</v>
      </c>
      <c r="B28" s="6">
        <v>1455996118</v>
      </c>
      <c r="C28" s="6">
        <f t="shared" si="0"/>
        <v>58239.844720000001</v>
      </c>
      <c r="D28" s="9">
        <v>118915</v>
      </c>
      <c r="E28" s="8">
        <f t="shared" si="1"/>
        <v>0.48976028860951099</v>
      </c>
      <c r="F28" s="9">
        <v>84002</v>
      </c>
      <c r="G28" s="8">
        <f t="shared" si="2"/>
        <v>0.69331497726244617</v>
      </c>
      <c r="I28" s="2">
        <v>15066272421</v>
      </c>
      <c r="J28" s="2">
        <f t="shared" si="3"/>
        <v>126697.82971870663</v>
      </c>
      <c r="K28" s="2">
        <f t="shared" si="4"/>
        <v>0</v>
      </c>
    </row>
    <row r="29" spans="1:11">
      <c r="A29" s="7" t="s">
        <v>37</v>
      </c>
      <c r="B29" s="6">
        <v>645861108</v>
      </c>
      <c r="C29" s="6">
        <f t="shared" si="0"/>
        <v>25834.444319999999</v>
      </c>
      <c r="D29" s="9">
        <v>113054</v>
      </c>
      <c r="E29" s="8">
        <f t="shared" si="1"/>
        <v>0.22851419958603852</v>
      </c>
      <c r="F29" s="9">
        <v>42612</v>
      </c>
      <c r="G29" s="8">
        <f t="shared" si="2"/>
        <v>0.60627157420444944</v>
      </c>
      <c r="I29" s="2">
        <v>7261650449</v>
      </c>
      <c r="J29" s="2">
        <f t="shared" si="3"/>
        <v>64231.698559980185</v>
      </c>
      <c r="K29" s="2">
        <f t="shared" si="4"/>
        <v>0</v>
      </c>
    </row>
    <row r="30" spans="1:11">
      <c r="A30" s="7" t="s">
        <v>38</v>
      </c>
      <c r="B30" s="6">
        <v>7532813002</v>
      </c>
      <c r="C30" s="6">
        <f t="shared" si="0"/>
        <v>301312.52007999999</v>
      </c>
      <c r="D30" s="9">
        <v>524712</v>
      </c>
      <c r="E30" s="8">
        <f t="shared" si="1"/>
        <v>0.57424362332098366</v>
      </c>
      <c r="F30" s="9">
        <v>445884</v>
      </c>
      <c r="G30" s="8">
        <f t="shared" si="2"/>
        <v>0.67576436938755369</v>
      </c>
      <c r="I30" s="2">
        <v>156455614714</v>
      </c>
      <c r="J30" s="2">
        <f t="shared" si="3"/>
        <v>298174.26457561483</v>
      </c>
      <c r="K30" s="2">
        <f t="shared" si="4"/>
        <v>0</v>
      </c>
    </row>
    <row r="31" spans="1:11">
      <c r="A31" s="7" t="s">
        <v>39</v>
      </c>
      <c r="B31" s="6">
        <v>120109971</v>
      </c>
      <c r="C31" s="6">
        <f t="shared" si="0"/>
        <v>4804.3988399999998</v>
      </c>
      <c r="D31" s="9">
        <v>14504</v>
      </c>
      <c r="E31" s="8">
        <f t="shared" si="1"/>
        <v>0.33124647269718699</v>
      </c>
      <c r="F31" s="9">
        <v>4932</v>
      </c>
      <c r="G31" s="8">
        <f t="shared" si="2"/>
        <v>0.97412790754257905</v>
      </c>
      <c r="I31" s="2">
        <v>526084046</v>
      </c>
      <c r="J31" s="2">
        <f t="shared" si="3"/>
        <v>36271.652371759512</v>
      </c>
      <c r="K31" s="2">
        <f t="shared" si="4"/>
        <v>0</v>
      </c>
    </row>
    <row r="32" spans="1:11">
      <c r="A32" s="7" t="s">
        <v>40</v>
      </c>
      <c r="B32" s="6">
        <v>1253078441</v>
      </c>
      <c r="C32" s="6">
        <f t="shared" si="0"/>
        <v>50123.137640000001</v>
      </c>
      <c r="D32" s="9">
        <v>94364</v>
      </c>
      <c r="E32" s="8">
        <f t="shared" si="1"/>
        <v>0.53116800517146368</v>
      </c>
      <c r="F32" s="9">
        <v>75923</v>
      </c>
      <c r="G32" s="8">
        <f t="shared" si="2"/>
        <v>0.6601838394162507</v>
      </c>
      <c r="I32" s="2">
        <v>28045159976</v>
      </c>
      <c r="J32" s="2">
        <f t="shared" si="3"/>
        <v>297201.89877495653</v>
      </c>
      <c r="K32" s="2">
        <f t="shared" si="4"/>
        <v>0</v>
      </c>
    </row>
    <row r="33" spans="1:11">
      <c r="A33" s="7" t="s">
        <v>41</v>
      </c>
      <c r="B33" s="6">
        <v>257017618</v>
      </c>
      <c r="C33" s="6">
        <f t="shared" si="0"/>
        <v>10280.70472</v>
      </c>
      <c r="D33" s="9">
        <v>39977</v>
      </c>
      <c r="E33" s="8">
        <f t="shared" si="1"/>
        <v>0.25716548815568951</v>
      </c>
      <c r="F33" s="9">
        <v>13686</v>
      </c>
      <c r="G33" s="8">
        <f t="shared" si="2"/>
        <v>0.75118403624141461</v>
      </c>
      <c r="I33" s="2">
        <v>1795337580</v>
      </c>
      <c r="J33" s="2">
        <f t="shared" si="3"/>
        <v>44909.262325837357</v>
      </c>
      <c r="K33" s="2">
        <f t="shared" si="4"/>
        <v>0</v>
      </c>
    </row>
    <row r="34" spans="1:11">
      <c r="A34" s="7" t="s">
        <v>42</v>
      </c>
      <c r="B34" s="6">
        <v>99098494</v>
      </c>
      <c r="C34" s="6">
        <f t="shared" ref="C34:C65" si="5">B34/25000</f>
        <v>3963.9397600000002</v>
      </c>
      <c r="D34" s="9">
        <v>12433</v>
      </c>
      <c r="E34" s="8">
        <f t="shared" ref="E34:E65" si="6">C34/D34</f>
        <v>0.3188240778573152</v>
      </c>
      <c r="F34" s="9">
        <v>4388</v>
      </c>
      <c r="G34" s="8">
        <f t="shared" ref="G34:G65" si="7">C34/F34</f>
        <v>0.90335910665451236</v>
      </c>
      <c r="I34" s="2">
        <v>851602223</v>
      </c>
      <c r="J34" s="2">
        <f t="shared" ref="J34:J65" si="8">I34/D34</f>
        <v>68495.312716158616</v>
      </c>
      <c r="K34" s="2">
        <f t="shared" ref="K34:K65" si="9">IF(J34-500000&gt;0,J34-500000,0)</f>
        <v>0</v>
      </c>
    </row>
    <row r="35" spans="1:11">
      <c r="A35" s="7" t="s">
        <v>43</v>
      </c>
      <c r="B35" s="6">
        <v>42575439</v>
      </c>
      <c r="C35" s="6">
        <f t="shared" si="5"/>
        <v>1703.01756</v>
      </c>
      <c r="D35" s="9">
        <v>7442</v>
      </c>
      <c r="E35" s="8">
        <f t="shared" si="6"/>
        <v>0.22883869389948938</v>
      </c>
      <c r="F35" s="9">
        <v>1899</v>
      </c>
      <c r="G35" s="8">
        <f t="shared" si="7"/>
        <v>0.8967970300157978</v>
      </c>
      <c r="I35" s="2">
        <v>300090320</v>
      </c>
      <c r="J35" s="2">
        <f t="shared" si="8"/>
        <v>40323.880677237299</v>
      </c>
      <c r="K35" s="2">
        <f t="shared" si="9"/>
        <v>0</v>
      </c>
    </row>
    <row r="36" spans="1:11">
      <c r="A36" s="7" t="s">
        <v>44</v>
      </c>
      <c r="B36" s="6">
        <v>2727652852</v>
      </c>
      <c r="C36" s="6">
        <f t="shared" si="5"/>
        <v>109106.11408</v>
      </c>
      <c r="D36" s="9">
        <v>205393</v>
      </c>
      <c r="E36" s="8">
        <f t="shared" si="6"/>
        <v>0.53120658483979488</v>
      </c>
      <c r="F36" s="9">
        <v>149918</v>
      </c>
      <c r="G36" s="8">
        <f t="shared" si="7"/>
        <v>0.72777194252858224</v>
      </c>
      <c r="I36" s="2">
        <v>38287920234</v>
      </c>
      <c r="J36" s="2">
        <f t="shared" si="8"/>
        <v>186412.97529127088</v>
      </c>
      <c r="K36" s="2">
        <f t="shared" si="9"/>
        <v>0</v>
      </c>
    </row>
    <row r="37" spans="1:11">
      <c r="A37" s="7" t="s">
        <v>45</v>
      </c>
      <c r="B37" s="6">
        <v>5287541922</v>
      </c>
      <c r="C37" s="6">
        <f t="shared" si="5"/>
        <v>211501.67688000001</v>
      </c>
      <c r="D37" s="9">
        <v>558221</v>
      </c>
      <c r="E37" s="8">
        <f t="shared" si="6"/>
        <v>0.3788852029572517</v>
      </c>
      <c r="F37" s="9">
        <v>370314</v>
      </c>
      <c r="G37" s="8">
        <f t="shared" si="7"/>
        <v>0.57114145530549754</v>
      </c>
      <c r="I37" s="2">
        <v>131883912987</v>
      </c>
      <c r="J37" s="2">
        <f t="shared" si="8"/>
        <v>236257.52701349466</v>
      </c>
      <c r="K37" s="2">
        <f t="shared" si="9"/>
        <v>0</v>
      </c>
    </row>
    <row r="38" spans="1:11">
      <c r="A38" s="7" t="s">
        <v>46</v>
      </c>
      <c r="B38" s="6">
        <v>1451710913</v>
      </c>
      <c r="C38" s="6">
        <f t="shared" si="5"/>
        <v>58068.436520000003</v>
      </c>
      <c r="D38" s="9">
        <v>112292</v>
      </c>
      <c r="E38" s="8">
        <f t="shared" si="6"/>
        <v>0.51711997755850825</v>
      </c>
      <c r="F38" s="9">
        <v>90041</v>
      </c>
      <c r="G38" s="8">
        <f t="shared" si="7"/>
        <v>0.64491105740718124</v>
      </c>
      <c r="I38" s="2">
        <v>23864033601</v>
      </c>
      <c r="J38" s="2">
        <f t="shared" si="8"/>
        <v>212517.66466889894</v>
      </c>
      <c r="K38" s="2">
        <f t="shared" si="9"/>
        <v>0</v>
      </c>
    </row>
    <row r="39" spans="1:11">
      <c r="A39" s="7" t="s">
        <v>47</v>
      </c>
      <c r="B39" s="6">
        <v>327186464</v>
      </c>
      <c r="C39" s="6">
        <f t="shared" si="5"/>
        <v>13087.458559999999</v>
      </c>
      <c r="D39" s="9">
        <v>47454</v>
      </c>
      <c r="E39" s="8">
        <f t="shared" si="6"/>
        <v>0.27579252665739451</v>
      </c>
      <c r="F39" s="9">
        <v>18315</v>
      </c>
      <c r="G39" s="8">
        <f t="shared" si="7"/>
        <v>0.71457595195195189</v>
      </c>
      <c r="I39" s="2">
        <v>2681359021</v>
      </c>
      <c r="J39" s="2">
        <f t="shared" si="8"/>
        <v>56504.38363467779</v>
      </c>
      <c r="K39" s="2">
        <f t="shared" si="9"/>
        <v>0</v>
      </c>
    </row>
    <row r="40" spans="1:11">
      <c r="A40" s="7" t="s">
        <v>48</v>
      </c>
      <c r="B40" s="6">
        <v>37764344</v>
      </c>
      <c r="C40" s="6">
        <f t="shared" si="5"/>
        <v>1510.57376</v>
      </c>
      <c r="D40" s="9">
        <v>6005</v>
      </c>
      <c r="E40" s="8">
        <f t="shared" si="6"/>
        <v>0.25155266611157368</v>
      </c>
      <c r="F40" s="9">
        <v>2295</v>
      </c>
      <c r="G40" s="8">
        <f t="shared" si="7"/>
        <v>0.65820207407407405</v>
      </c>
      <c r="I40" s="2">
        <v>208831952</v>
      </c>
      <c r="J40" s="2">
        <f t="shared" si="8"/>
        <v>34776.345045795169</v>
      </c>
      <c r="K40" s="2">
        <f t="shared" si="9"/>
        <v>0</v>
      </c>
    </row>
    <row r="41" spans="1:11">
      <c r="A41" s="7" t="s">
        <v>49</v>
      </c>
      <c r="B41" s="6">
        <v>103833782</v>
      </c>
      <c r="C41" s="6">
        <f t="shared" si="5"/>
        <v>4153.3512799999999</v>
      </c>
      <c r="D41" s="9">
        <v>16429</v>
      </c>
      <c r="E41" s="8">
        <f t="shared" si="6"/>
        <v>0.25280609166717388</v>
      </c>
      <c r="F41" s="9">
        <v>5248</v>
      </c>
      <c r="G41" s="8">
        <f t="shared" si="7"/>
        <v>0.79141602134146338</v>
      </c>
      <c r="I41" s="2">
        <v>850702084</v>
      </c>
      <c r="J41" s="2">
        <f t="shared" si="8"/>
        <v>51780.515186560348</v>
      </c>
      <c r="K41" s="2">
        <f t="shared" si="9"/>
        <v>0</v>
      </c>
    </row>
    <row r="42" spans="1:11">
      <c r="A42" s="7" t="s">
        <v>50</v>
      </c>
      <c r="B42" s="6">
        <v>2640034524</v>
      </c>
      <c r="C42" s="6">
        <f t="shared" si="5"/>
        <v>105601.38095999999</v>
      </c>
      <c r="D42" s="9">
        <v>221654</v>
      </c>
      <c r="E42" s="8">
        <f t="shared" si="6"/>
        <v>0.47642443159157966</v>
      </c>
      <c r="F42" s="9">
        <v>168879</v>
      </c>
      <c r="G42" s="8">
        <f t="shared" si="7"/>
        <v>0.62530794805748491</v>
      </c>
      <c r="I42" s="2">
        <v>65688666125</v>
      </c>
      <c r="J42" s="2">
        <f t="shared" si="8"/>
        <v>296356.78185369988</v>
      </c>
      <c r="K42" s="2">
        <f t="shared" si="9"/>
        <v>0</v>
      </c>
    </row>
    <row r="43" spans="1:11">
      <c r="A43" s="7" t="s">
        <v>51</v>
      </c>
      <c r="B43" s="6">
        <v>2780918934</v>
      </c>
      <c r="C43" s="6">
        <f t="shared" si="5"/>
        <v>111236.75736</v>
      </c>
      <c r="D43" s="9">
        <v>282529</v>
      </c>
      <c r="E43" s="8">
        <f t="shared" si="6"/>
        <v>0.39371801606206797</v>
      </c>
      <c r="F43" s="9">
        <v>162970</v>
      </c>
      <c r="G43" s="8">
        <f t="shared" si="7"/>
        <v>0.68255971872123711</v>
      </c>
      <c r="I43" s="2">
        <v>31390611998</v>
      </c>
      <c r="J43" s="2">
        <f t="shared" si="8"/>
        <v>111105.80506071943</v>
      </c>
      <c r="K43" s="2">
        <f t="shared" si="9"/>
        <v>0</v>
      </c>
    </row>
    <row r="44" spans="1:11">
      <c r="A44" s="7" t="s">
        <v>52</v>
      </c>
      <c r="B44" s="6">
        <v>1227828978</v>
      </c>
      <c r="C44" s="6">
        <f t="shared" si="5"/>
        <v>49113.159119999997</v>
      </c>
      <c r="D44" s="9">
        <v>96992</v>
      </c>
      <c r="E44" s="8">
        <f t="shared" si="6"/>
        <v>0.50636298993731443</v>
      </c>
      <c r="F44" s="9">
        <v>70151</v>
      </c>
      <c r="G44" s="8">
        <f t="shared" si="7"/>
        <v>0.70010632948924456</v>
      </c>
      <c r="I44" s="2">
        <v>31231675082</v>
      </c>
      <c r="J44" s="2">
        <f t="shared" si="8"/>
        <v>322002.58868772682</v>
      </c>
      <c r="K44" s="2">
        <f t="shared" si="9"/>
        <v>0</v>
      </c>
    </row>
    <row r="45" spans="1:11">
      <c r="A45" s="7" t="s">
        <v>53</v>
      </c>
      <c r="B45" s="6">
        <v>400274867</v>
      </c>
      <c r="C45" s="6">
        <f t="shared" si="5"/>
        <v>16010.99468</v>
      </c>
      <c r="D45" s="9">
        <v>89782</v>
      </c>
      <c r="E45" s="8">
        <f t="shared" si="6"/>
        <v>0.17833190038092267</v>
      </c>
      <c r="F45" s="9">
        <v>43501</v>
      </c>
      <c r="G45" s="8">
        <f t="shared" si="7"/>
        <v>0.36806038206018254</v>
      </c>
      <c r="I45" s="2">
        <v>45331121655</v>
      </c>
      <c r="J45" s="2">
        <f t="shared" si="8"/>
        <v>504902.1146220846</v>
      </c>
      <c r="K45" s="2">
        <f t="shared" si="9"/>
        <v>4902.1146220845985</v>
      </c>
    </row>
    <row r="46" spans="1:11">
      <c r="A46" s="7" t="s">
        <v>54</v>
      </c>
      <c r="B46" s="6">
        <v>730227181</v>
      </c>
      <c r="C46" s="6">
        <f t="shared" si="5"/>
        <v>29209.087240000001</v>
      </c>
      <c r="D46" s="9">
        <v>58833</v>
      </c>
      <c r="E46" s="8">
        <f t="shared" si="6"/>
        <v>0.49647455067734098</v>
      </c>
      <c r="F46" s="9">
        <v>42344</v>
      </c>
      <c r="G46" s="8">
        <f t="shared" si="7"/>
        <v>0.68980462969960332</v>
      </c>
      <c r="I46" s="2">
        <v>15292693880</v>
      </c>
      <c r="J46" s="2">
        <f t="shared" si="8"/>
        <v>259933.94659459827</v>
      </c>
      <c r="K46" s="2">
        <f t="shared" si="9"/>
        <v>0</v>
      </c>
    </row>
    <row r="47" spans="1:11">
      <c r="A47" s="7" t="s">
        <v>55</v>
      </c>
      <c r="B47" s="6">
        <v>1173827601</v>
      </c>
      <c r="C47" s="6">
        <f t="shared" si="5"/>
        <v>46953.104039999998</v>
      </c>
      <c r="D47" s="9">
        <v>112907</v>
      </c>
      <c r="E47" s="8">
        <f t="shared" si="6"/>
        <v>0.415856448581576</v>
      </c>
      <c r="F47" s="9">
        <v>89090</v>
      </c>
      <c r="G47" s="8">
        <f t="shared" si="7"/>
        <v>0.5270300150409698</v>
      </c>
      <c r="I47" s="2">
        <v>27880158302</v>
      </c>
      <c r="J47" s="2">
        <f t="shared" si="8"/>
        <v>246930.29043371978</v>
      </c>
      <c r="K47" s="2">
        <f t="shared" si="9"/>
        <v>0</v>
      </c>
    </row>
    <row r="48" spans="1:11">
      <c r="A48" s="7" t="s">
        <v>56</v>
      </c>
      <c r="B48" s="6">
        <v>220800537</v>
      </c>
      <c r="C48" s="6">
        <f t="shared" si="5"/>
        <v>8832.0214799999994</v>
      </c>
      <c r="D48" s="9">
        <v>31706</v>
      </c>
      <c r="E48" s="8">
        <f t="shared" si="6"/>
        <v>0.27855994070522927</v>
      </c>
      <c r="F48" s="9">
        <v>14297</v>
      </c>
      <c r="G48" s="8">
        <f t="shared" si="7"/>
        <v>0.61775347835210181</v>
      </c>
      <c r="I48" s="2">
        <v>2827359800</v>
      </c>
      <c r="J48" s="2">
        <f t="shared" si="8"/>
        <v>89174.282470194914</v>
      </c>
      <c r="K48" s="2">
        <f t="shared" si="9"/>
        <v>0</v>
      </c>
    </row>
    <row r="49" spans="1:11">
      <c r="A49" s="7" t="s">
        <v>57</v>
      </c>
      <c r="B49" s="6">
        <v>6186704332</v>
      </c>
      <c r="C49" s="6">
        <f t="shared" si="5"/>
        <v>247468.17327999999</v>
      </c>
      <c r="D49" s="9">
        <v>489529</v>
      </c>
      <c r="E49" s="8">
        <f t="shared" si="6"/>
        <v>0.50552300942334361</v>
      </c>
      <c r="F49" s="9">
        <v>405913</v>
      </c>
      <c r="G49" s="8">
        <f t="shared" si="7"/>
        <v>0.60965816142868046</v>
      </c>
      <c r="I49" s="2">
        <v>204573788933</v>
      </c>
      <c r="J49" s="2">
        <f t="shared" si="8"/>
        <v>417899.22340249503</v>
      </c>
      <c r="K49" s="2">
        <f t="shared" si="9"/>
        <v>0</v>
      </c>
    </row>
    <row r="50" spans="1:11">
      <c r="A50" s="7" t="s">
        <v>58</v>
      </c>
      <c r="B50" s="6">
        <v>2071617458</v>
      </c>
      <c r="C50" s="6">
        <f t="shared" si="5"/>
        <v>82864.698319999996</v>
      </c>
      <c r="D50" s="9">
        <v>205495</v>
      </c>
      <c r="E50" s="8">
        <f t="shared" si="6"/>
        <v>0.40324435300128952</v>
      </c>
      <c r="F50" s="9">
        <v>151938</v>
      </c>
      <c r="G50" s="8">
        <f t="shared" si="7"/>
        <v>0.54538494859745423</v>
      </c>
      <c r="I50" s="2">
        <v>50515866331</v>
      </c>
      <c r="J50" s="2">
        <f t="shared" si="8"/>
        <v>245825.28203119297</v>
      </c>
      <c r="K50" s="2">
        <f t="shared" si="9"/>
        <v>0</v>
      </c>
    </row>
    <row r="51" spans="1:11">
      <c r="A51" s="7" t="s">
        <v>59</v>
      </c>
      <c r="B51" s="6">
        <v>9105011210</v>
      </c>
      <c r="C51" s="6">
        <f t="shared" si="5"/>
        <v>364200.44839999999</v>
      </c>
      <c r="D51" s="9">
        <v>655691</v>
      </c>
      <c r="E51" s="8">
        <f t="shared" si="6"/>
        <v>0.55544524539760343</v>
      </c>
      <c r="F51" s="9">
        <v>585855</v>
      </c>
      <c r="G51" s="8">
        <f t="shared" si="7"/>
        <v>0.62165629447559545</v>
      </c>
      <c r="I51" s="2">
        <v>304117040904</v>
      </c>
      <c r="J51" s="2">
        <f t="shared" si="8"/>
        <v>463811.5223542797</v>
      </c>
      <c r="K51" s="2">
        <f t="shared" si="9"/>
        <v>0</v>
      </c>
    </row>
    <row r="52" spans="1:11">
      <c r="A52" s="7" t="s">
        <v>60</v>
      </c>
      <c r="B52" s="6">
        <v>4044660594</v>
      </c>
      <c r="C52" s="6">
        <f t="shared" si="5"/>
        <v>161786.42376000001</v>
      </c>
      <c r="D52" s="9">
        <v>324386</v>
      </c>
      <c r="E52" s="8">
        <f t="shared" si="6"/>
        <v>0.49874662827618949</v>
      </c>
      <c r="F52" s="9">
        <v>238047</v>
      </c>
      <c r="G52" s="8">
        <f t="shared" si="7"/>
        <v>0.6796406749927536</v>
      </c>
      <c r="I52" s="2">
        <v>51657103202</v>
      </c>
      <c r="J52" s="2">
        <f t="shared" si="8"/>
        <v>159245.78496605894</v>
      </c>
      <c r="K52" s="2">
        <f t="shared" si="9"/>
        <v>0</v>
      </c>
    </row>
    <row r="53" spans="1:11">
      <c r="A53" s="7" t="s">
        <v>61</v>
      </c>
      <c r="B53" s="6">
        <v>6250590554</v>
      </c>
      <c r="C53" s="6">
        <f t="shared" si="5"/>
        <v>250023.62216</v>
      </c>
      <c r="D53" s="9">
        <v>436614</v>
      </c>
      <c r="E53" s="8">
        <f t="shared" si="6"/>
        <v>0.57264224729394841</v>
      </c>
      <c r="F53" s="9">
        <v>391142</v>
      </c>
      <c r="G53" s="8">
        <f t="shared" si="7"/>
        <v>0.63921445960801959</v>
      </c>
      <c r="I53" s="2">
        <v>129383950021</v>
      </c>
      <c r="J53" s="2">
        <f t="shared" si="8"/>
        <v>296334.86333695211</v>
      </c>
      <c r="K53" s="2">
        <f t="shared" si="9"/>
        <v>0</v>
      </c>
    </row>
    <row r="54" spans="1:11">
      <c r="A54" s="7" t="s">
        <v>62</v>
      </c>
      <c r="B54" s="6">
        <v>4112909513</v>
      </c>
      <c r="C54" s="6">
        <f t="shared" si="5"/>
        <v>164516.38052000001</v>
      </c>
      <c r="D54" s="9">
        <v>420443</v>
      </c>
      <c r="E54" s="8">
        <f t="shared" si="6"/>
        <v>0.39129294701065304</v>
      </c>
      <c r="F54" s="9">
        <v>268597</v>
      </c>
      <c r="G54" s="8">
        <f t="shared" si="7"/>
        <v>0.61250267322419838</v>
      </c>
      <c r="I54" s="2">
        <v>58620982501</v>
      </c>
      <c r="J54" s="2">
        <f t="shared" si="8"/>
        <v>139426.70588165341</v>
      </c>
      <c r="K54" s="2">
        <f t="shared" si="9"/>
        <v>0</v>
      </c>
    </row>
    <row r="55" spans="1:11">
      <c r="A55" s="7" t="s">
        <v>63</v>
      </c>
      <c r="B55" s="6">
        <v>497182620</v>
      </c>
      <c r="C55" s="6">
        <f t="shared" si="5"/>
        <v>19887.304800000002</v>
      </c>
      <c r="D55" s="9">
        <v>98363</v>
      </c>
      <c r="E55" s="8">
        <f t="shared" si="6"/>
        <v>0.20218278011040738</v>
      </c>
      <c r="F55" s="9">
        <v>33497</v>
      </c>
      <c r="G55" s="8">
        <f t="shared" si="7"/>
        <v>0.5937040570797385</v>
      </c>
      <c r="I55" s="2">
        <v>4910221488</v>
      </c>
      <c r="J55" s="2">
        <f t="shared" si="8"/>
        <v>49919.395382410054</v>
      </c>
      <c r="K55" s="2">
        <f t="shared" si="9"/>
        <v>0</v>
      </c>
    </row>
    <row r="56" spans="1:11">
      <c r="A56" s="7" t="s">
        <v>64</v>
      </c>
      <c r="B56" s="6">
        <v>2199956788</v>
      </c>
      <c r="C56" s="6">
        <f t="shared" si="5"/>
        <v>87998.271519999995</v>
      </c>
      <c r="D56" s="9">
        <v>163604</v>
      </c>
      <c r="E56" s="8">
        <f t="shared" si="6"/>
        <v>0.53787359428864812</v>
      </c>
      <c r="F56" s="9">
        <v>127870</v>
      </c>
      <c r="G56" s="8">
        <f t="shared" si="7"/>
        <v>0.68818543458199732</v>
      </c>
      <c r="I56" s="2">
        <v>51995635644</v>
      </c>
      <c r="J56" s="2">
        <f t="shared" si="8"/>
        <v>317813.96325273218</v>
      </c>
      <c r="K56" s="2">
        <f t="shared" si="9"/>
        <v>0</v>
      </c>
    </row>
    <row r="57" spans="1:11">
      <c r="A57" s="7" t="s">
        <v>65</v>
      </c>
      <c r="B57" s="6">
        <v>2523053515</v>
      </c>
      <c r="C57" s="6">
        <f t="shared" si="5"/>
        <v>100922.1406</v>
      </c>
      <c r="D57" s="9">
        <v>186379</v>
      </c>
      <c r="E57" s="8">
        <f t="shared" si="6"/>
        <v>0.54148879755766477</v>
      </c>
      <c r="F57" s="9">
        <v>143980</v>
      </c>
      <c r="G57" s="8">
        <f t="shared" si="7"/>
        <v>0.70094555216002219</v>
      </c>
      <c r="I57" s="2">
        <v>35507855900</v>
      </c>
      <c r="J57" s="2">
        <f t="shared" si="8"/>
        <v>190514.2526786816</v>
      </c>
      <c r="K57" s="2">
        <f t="shared" si="9"/>
        <v>0</v>
      </c>
    </row>
    <row r="58" spans="1:11">
      <c r="A58" s="7" t="s">
        <v>66</v>
      </c>
      <c r="B58" s="6">
        <v>1339371769</v>
      </c>
      <c r="C58" s="6">
        <f t="shared" si="5"/>
        <v>53574.870759999998</v>
      </c>
      <c r="D58" s="9">
        <v>119701</v>
      </c>
      <c r="E58" s="8">
        <f t="shared" si="6"/>
        <v>0.44757245770712023</v>
      </c>
      <c r="F58" s="9">
        <v>75469</v>
      </c>
      <c r="G58" s="8">
        <f t="shared" si="7"/>
        <v>0.70989241622388</v>
      </c>
      <c r="I58" s="2">
        <v>16621879997</v>
      </c>
      <c r="J58" s="2">
        <f t="shared" si="8"/>
        <v>138861.66362018697</v>
      </c>
      <c r="K58" s="2">
        <f t="shared" si="9"/>
        <v>0</v>
      </c>
    </row>
    <row r="59" spans="1:11">
      <c r="A59" s="7" t="s">
        <v>67</v>
      </c>
      <c r="B59" s="6">
        <v>3417292344</v>
      </c>
      <c r="C59" s="6">
        <f t="shared" si="5"/>
        <v>136691.69375999999</v>
      </c>
      <c r="D59" s="9">
        <v>302287</v>
      </c>
      <c r="E59" s="8">
        <f t="shared" si="6"/>
        <v>0.45219177060210991</v>
      </c>
      <c r="F59" s="9">
        <v>231212</v>
      </c>
      <c r="G59" s="8">
        <f t="shared" si="7"/>
        <v>0.59119636420255006</v>
      </c>
      <c r="I59" s="2">
        <v>100820581865</v>
      </c>
      <c r="J59" s="2">
        <f t="shared" si="8"/>
        <v>333526.0261440287</v>
      </c>
      <c r="K59" s="2">
        <f t="shared" si="9"/>
        <v>0</v>
      </c>
    </row>
    <row r="60" spans="1:11">
      <c r="A60" s="7" t="s">
        <v>68</v>
      </c>
      <c r="B60" s="6">
        <v>2680578609</v>
      </c>
      <c r="C60" s="6">
        <f t="shared" si="5"/>
        <v>107223.14436000001</v>
      </c>
      <c r="D60" s="9">
        <v>180547</v>
      </c>
      <c r="E60" s="8">
        <f t="shared" si="6"/>
        <v>0.59387940181780929</v>
      </c>
      <c r="F60" s="9">
        <v>152798</v>
      </c>
      <c r="G60" s="8">
        <f t="shared" si="7"/>
        <v>0.70173133391798326</v>
      </c>
      <c r="I60" s="2">
        <v>50895460169</v>
      </c>
      <c r="J60" s="2">
        <f t="shared" si="8"/>
        <v>281895.90615739947</v>
      </c>
      <c r="K60" s="2">
        <f t="shared" si="9"/>
        <v>0</v>
      </c>
    </row>
    <row r="61" spans="1:11">
      <c r="A61" s="7" t="s">
        <v>69</v>
      </c>
      <c r="B61" s="6">
        <v>1405052823</v>
      </c>
      <c r="C61" s="6">
        <f t="shared" si="5"/>
        <v>56202.11292</v>
      </c>
      <c r="D61" s="9">
        <v>96284</v>
      </c>
      <c r="E61" s="8">
        <f t="shared" si="6"/>
        <v>0.58371186199160818</v>
      </c>
      <c r="F61" s="9">
        <v>77661</v>
      </c>
      <c r="G61" s="8">
        <f t="shared" si="7"/>
        <v>0.7236851562560358</v>
      </c>
      <c r="I61" s="2">
        <v>20765030241</v>
      </c>
      <c r="J61" s="2">
        <f t="shared" si="8"/>
        <v>215664.39118648996</v>
      </c>
      <c r="K61" s="2">
        <f t="shared" si="9"/>
        <v>0</v>
      </c>
    </row>
    <row r="62" spans="1:11">
      <c r="A62" s="7" t="s">
        <v>70</v>
      </c>
      <c r="B62" s="6">
        <v>264657409</v>
      </c>
      <c r="C62" s="6">
        <f t="shared" si="5"/>
        <v>10586.29636</v>
      </c>
      <c r="D62" s="9">
        <v>38773</v>
      </c>
      <c r="E62" s="8">
        <f t="shared" si="6"/>
        <v>0.2730326866633998</v>
      </c>
      <c r="F62" s="9">
        <v>13446</v>
      </c>
      <c r="G62" s="8">
        <f t="shared" si="7"/>
        <v>0.78731937825375575</v>
      </c>
      <c r="I62" s="2">
        <v>1860936674</v>
      </c>
      <c r="J62" s="2">
        <f t="shared" si="8"/>
        <v>47995.684471152606</v>
      </c>
      <c r="K62" s="2">
        <f t="shared" si="9"/>
        <v>0</v>
      </c>
    </row>
    <row r="63" spans="1:11">
      <c r="A63" s="7" t="s">
        <v>71</v>
      </c>
      <c r="B63" s="6">
        <v>134995026</v>
      </c>
      <c r="C63" s="6">
        <f t="shared" si="5"/>
        <v>5399.8010400000003</v>
      </c>
      <c r="D63" s="9">
        <v>19777</v>
      </c>
      <c r="E63" s="8">
        <f t="shared" si="6"/>
        <v>0.27303438539717856</v>
      </c>
      <c r="F63" s="9">
        <v>8906</v>
      </c>
      <c r="G63" s="8">
        <f t="shared" si="7"/>
        <v>0.60631046934650801</v>
      </c>
      <c r="I63" s="2">
        <v>1215277545</v>
      </c>
      <c r="J63" s="2">
        <f t="shared" si="8"/>
        <v>61449.03397886434</v>
      </c>
      <c r="K63" s="2">
        <f t="shared" si="9"/>
        <v>0</v>
      </c>
    </row>
    <row r="64" spans="1:11">
      <c r="A64" s="7" t="s">
        <v>72</v>
      </c>
      <c r="B64" s="6">
        <v>71582465</v>
      </c>
      <c r="C64" s="6">
        <f t="shared" si="5"/>
        <v>2863.2986000000001</v>
      </c>
      <c r="D64" s="9">
        <v>6980</v>
      </c>
      <c r="E64" s="8">
        <f t="shared" si="6"/>
        <v>0.41021469914040115</v>
      </c>
      <c r="F64" s="9">
        <v>2726</v>
      </c>
      <c r="G64" s="8">
        <f t="shared" si="7"/>
        <v>1.0503663242846661</v>
      </c>
      <c r="I64" s="2">
        <v>288123047</v>
      </c>
      <c r="J64" s="2">
        <f t="shared" si="8"/>
        <v>41278.373495702006</v>
      </c>
      <c r="K64" s="2">
        <f t="shared" si="9"/>
        <v>0</v>
      </c>
    </row>
    <row r="65" spans="1:11">
      <c r="A65" s="7" t="s">
        <v>73</v>
      </c>
      <c r="B65" s="6">
        <v>3759334302</v>
      </c>
      <c r="C65" s="6">
        <f t="shared" si="5"/>
        <v>150373.37208</v>
      </c>
      <c r="D65" s="9">
        <v>309281</v>
      </c>
      <c r="E65" s="8">
        <f t="shared" si="6"/>
        <v>0.48620307125235629</v>
      </c>
      <c r="F65" s="9">
        <v>229226</v>
      </c>
      <c r="G65" s="8">
        <f t="shared" si="7"/>
        <v>0.65600486890666854</v>
      </c>
      <c r="I65" s="2">
        <v>56634024055</v>
      </c>
      <c r="J65" s="2">
        <f t="shared" si="8"/>
        <v>183115.10909173213</v>
      </c>
      <c r="K65" s="2">
        <f t="shared" si="9"/>
        <v>0</v>
      </c>
    </row>
    <row r="66" spans="1:11">
      <c r="A66" s="7" t="s">
        <v>74</v>
      </c>
      <c r="B66" s="6">
        <v>254856910</v>
      </c>
      <c r="C66" s="6">
        <f t="shared" ref="C66:C68" si="10">B66/25000</f>
        <v>10194.276400000001</v>
      </c>
      <c r="D66" s="9">
        <v>26352</v>
      </c>
      <c r="E66" s="8">
        <f t="shared" ref="E66:E68" si="11">C66/D66</f>
        <v>0.38685019732847603</v>
      </c>
      <c r="F66" s="9">
        <v>13637</v>
      </c>
      <c r="G66" s="8">
        <f t="shared" ref="G66:G68" si="12">C66/F66</f>
        <v>0.74754538388208558</v>
      </c>
      <c r="I66" s="2">
        <v>2040813612</v>
      </c>
      <c r="J66" s="2">
        <f t="shared" ref="J66:J68" si="13">I66/D66</f>
        <v>77444.353825136612</v>
      </c>
      <c r="K66" s="2">
        <f t="shared" ref="K66:K68" si="14">IF(J66-500000&gt;0,J66-500000,0)</f>
        <v>0</v>
      </c>
    </row>
    <row r="67" spans="1:11">
      <c r="A67" s="7" t="s">
        <v>75</v>
      </c>
      <c r="B67" s="6">
        <v>522676826</v>
      </c>
      <c r="C67" s="6">
        <f t="shared" si="10"/>
        <v>20907.073039999999</v>
      </c>
      <c r="D67" s="9">
        <v>91910</v>
      </c>
      <c r="E67" s="8">
        <f t="shared" si="11"/>
        <v>0.22747332216298552</v>
      </c>
      <c r="F67" s="9">
        <v>55479</v>
      </c>
      <c r="G67" s="8">
        <f t="shared" si="12"/>
        <v>0.37684660934768111</v>
      </c>
      <c r="I67" s="2">
        <v>41651282089</v>
      </c>
      <c r="J67" s="2">
        <f t="shared" si="13"/>
        <v>453174.65008160158</v>
      </c>
      <c r="K67" s="2">
        <f t="shared" si="14"/>
        <v>0</v>
      </c>
    </row>
    <row r="68" spans="1:11">
      <c r="A68" s="7" t="s">
        <v>76</v>
      </c>
      <c r="B68" s="6">
        <v>152826468</v>
      </c>
      <c r="C68" s="6">
        <f t="shared" si="10"/>
        <v>6113.05872</v>
      </c>
      <c r="D68" s="9">
        <v>46454</v>
      </c>
      <c r="E68" s="8">
        <f t="shared" si="11"/>
        <v>0.13159380720712963</v>
      </c>
      <c r="F68" s="9">
        <v>7969</v>
      </c>
      <c r="G68" s="8">
        <f t="shared" si="12"/>
        <v>0.76710487137658423</v>
      </c>
      <c r="I68" s="2">
        <v>1038544267</v>
      </c>
      <c r="J68" s="2">
        <f t="shared" si="13"/>
        <v>22356.401321737634</v>
      </c>
      <c r="K68" s="2">
        <f t="shared" si="14"/>
        <v>0</v>
      </c>
    </row>
    <row r="69" spans="1:11">
      <c r="A69" s="7"/>
      <c r="B69" s="6"/>
      <c r="C69" s="6"/>
    </row>
    <row r="70" spans="1:11" ht="14.65" thickBot="1">
      <c r="A70" s="5" t="s">
        <v>77</v>
      </c>
      <c r="B70" s="3">
        <f>SUM(B2:B68)</f>
        <v>127196824428</v>
      </c>
      <c r="C70" s="3">
        <f>SUM(C2:C68)</f>
        <v>5087872.9771200027</v>
      </c>
      <c r="D70" s="3">
        <f>SUM(D2:D68)</f>
        <v>10945616</v>
      </c>
      <c r="E70" s="4">
        <f>C70/D70</f>
        <v>0.46483203659985906</v>
      </c>
      <c r="F70" s="3">
        <f>SUM(F2:F68)</f>
        <v>8149738</v>
      </c>
      <c r="G70" s="4">
        <f>C70/F70</f>
        <v>0.6242989623862758</v>
      </c>
      <c r="I70" s="3">
        <f>SUM(I2:I68)</f>
        <v>3039428155060</v>
      </c>
      <c r="J70" s="2">
        <f>I70/D70</f>
        <v>277684.52274042869</v>
      </c>
    </row>
    <row r="72" spans="1:11">
      <c r="I72" t="s">
        <v>78</v>
      </c>
      <c r="J72" t="s">
        <v>79</v>
      </c>
    </row>
    <row r="73" spans="1:11">
      <c r="I73" s="1">
        <v>500000</v>
      </c>
      <c r="J73">
        <v>65</v>
      </c>
    </row>
    <row r="74" spans="1:11">
      <c r="I74" s="1">
        <v>400000</v>
      </c>
      <c r="J74">
        <f>COUNTIF($J$2:$J$68,"&lt;400000")</f>
        <v>61</v>
      </c>
    </row>
    <row r="75" spans="1:11">
      <c r="I75" s="1">
        <v>300000</v>
      </c>
      <c r="J75">
        <f>COUNTIF($J$2:$J$68,"&lt;300000")</f>
        <v>57</v>
      </c>
    </row>
    <row r="76" spans="1:11">
      <c r="I76" s="1">
        <v>200000</v>
      </c>
      <c r="J76">
        <f>COUNTIF($J$2:$J$68,"&lt;200000")</f>
        <v>44</v>
      </c>
    </row>
    <row r="77" spans="1:11">
      <c r="I77" s="1">
        <v>100000</v>
      </c>
      <c r="J77">
        <f>COUNTIF($J$2:$J$68,"&lt;100000")</f>
        <v>27</v>
      </c>
    </row>
  </sheetData>
  <conditionalFormatting sqref="A1:C69">
    <cfRule type="expression" dxfId="4" priority="12" stopIfTrue="1">
      <formula>MOD(ROW(),3)=1</formula>
    </cfRule>
  </conditionalFormatting>
  <conditionalFormatting sqref="A70:G70">
    <cfRule type="expression" dxfId="3" priority="5" stopIfTrue="1">
      <formula>MOD(ROW(),3)=1</formula>
    </cfRule>
  </conditionalFormatting>
  <conditionalFormatting sqref="D1:G68">
    <cfRule type="expression" dxfId="2" priority="7" stopIfTrue="1">
      <formula>MOD(ROW(),3)=1</formula>
    </cfRule>
  </conditionalFormatting>
  <conditionalFormatting sqref="I70:J70">
    <cfRule type="expression" dxfId="1" priority="1" stopIfTrue="1">
      <formula>MOD(ROW(),3)=1</formula>
    </cfRule>
  </conditionalFormatting>
  <conditionalFormatting sqref="I1:K68">
    <cfRule type="expression" dxfId="0" priority="3" stopIfTrue="1">
      <formula>MOD(ROW(),3)=1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3C58-AF4B-4E87-95AD-E6E131510C10}">
  <dimension ref="A3:D7"/>
  <sheetViews>
    <sheetView workbookViewId="0">
      <selection sqref="A1:D9"/>
    </sheetView>
  </sheetViews>
  <sheetFormatPr defaultRowHeight="14.45"/>
  <sheetData>
    <row r="3" spans="1:4">
      <c r="B3">
        <v>2025</v>
      </c>
    </row>
    <row r="4" spans="1:4" ht="62.45">
      <c r="A4" s="14" t="s">
        <v>80</v>
      </c>
      <c r="B4" s="15">
        <f>B5/5</f>
        <v>242031.6</v>
      </c>
      <c r="D4" s="15"/>
    </row>
    <row r="5" spans="1:4">
      <c r="A5" t="s">
        <v>81</v>
      </c>
      <c r="B5" s="1">
        <v>1210158</v>
      </c>
      <c r="D5" s="15"/>
    </row>
    <row r="6" spans="1:4">
      <c r="A6" t="s">
        <v>82</v>
      </c>
      <c r="B6" s="1">
        <v>3473019</v>
      </c>
      <c r="C6" s="16">
        <f>B5/B6</f>
        <v>0.34844554550378215</v>
      </c>
    </row>
    <row r="7" spans="1:4">
      <c r="A7" t="s">
        <v>83</v>
      </c>
      <c r="B7" s="1">
        <v>3835300</v>
      </c>
      <c r="C7" s="16">
        <f>B5/B7</f>
        <v>0.31553150992099704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5473-BA24-437B-A86A-3A696AE7A202}">
  <sheetPr>
    <pageSetUpPr fitToPage="1"/>
  </sheetPr>
  <dimension ref="A1:K20"/>
  <sheetViews>
    <sheetView workbookViewId="0"/>
  </sheetViews>
  <sheetFormatPr defaultRowHeight="14.45"/>
  <cols>
    <col min="1" max="1" width="7.28515625" customWidth="1"/>
    <col min="2" max="2" width="12" customWidth="1"/>
    <col min="3" max="3" width="10" bestFit="1" customWidth="1"/>
    <col min="4" max="4" width="13" customWidth="1"/>
    <col min="5" max="5" width="12.140625" bestFit="1" customWidth="1"/>
    <col min="6" max="6" width="12.5703125" customWidth="1"/>
    <col min="7" max="7" width="9.42578125" bestFit="1" customWidth="1"/>
    <col min="8" max="8" width="13.42578125" customWidth="1"/>
    <col min="9" max="9" width="16.42578125" bestFit="1" customWidth="1"/>
    <col min="10" max="10" width="15" customWidth="1"/>
    <col min="11" max="11" width="10.28515625" bestFit="1" customWidth="1"/>
  </cols>
  <sheetData>
    <row r="1" spans="1:11" ht="14.65" thickBot="1">
      <c r="B1" s="21" t="s">
        <v>84</v>
      </c>
    </row>
    <row r="2" spans="1:11" ht="69.95" thickBot="1">
      <c r="A2" s="27"/>
      <c r="B2" s="35" t="s">
        <v>85</v>
      </c>
      <c r="C2" s="35" t="s">
        <v>86</v>
      </c>
      <c r="D2" s="35" t="s">
        <v>87</v>
      </c>
      <c r="E2" s="35" t="s">
        <v>88</v>
      </c>
      <c r="F2" s="35" t="s">
        <v>89</v>
      </c>
      <c r="G2" s="35" t="s">
        <v>90</v>
      </c>
      <c r="H2" s="35" t="s">
        <v>91</v>
      </c>
      <c r="I2" s="35" t="s">
        <v>92</v>
      </c>
      <c r="J2" s="35" t="s">
        <v>93</v>
      </c>
      <c r="K2" s="35" t="s">
        <v>94</v>
      </c>
    </row>
    <row r="3" spans="1:11">
      <c r="A3" s="23">
        <v>2025</v>
      </c>
      <c r="B3" s="28">
        <v>451900</v>
      </c>
      <c r="C3" s="30"/>
      <c r="D3" s="30"/>
      <c r="E3" s="30"/>
      <c r="F3" s="30"/>
      <c r="G3" s="30"/>
      <c r="H3" s="30"/>
      <c r="I3" s="30"/>
      <c r="J3" s="30"/>
      <c r="K3" s="30"/>
    </row>
    <row r="4" spans="1:11">
      <c r="A4" s="23">
        <v>2026</v>
      </c>
      <c r="B4" s="28">
        <v>476700</v>
      </c>
      <c r="C4" s="31">
        <f>B4/B3-1</f>
        <v>5.4879398096923993E-2</v>
      </c>
      <c r="D4" s="33">
        <f>B3*1.03</f>
        <v>465457</v>
      </c>
      <c r="E4" s="33">
        <f>D4-B4</f>
        <v>-11243</v>
      </c>
      <c r="F4" s="33">
        <f>B3*1.01</f>
        <v>456419</v>
      </c>
      <c r="G4" s="33">
        <f>F4-B4</f>
        <v>-20281</v>
      </c>
      <c r="H4" s="33">
        <f>G4-E4</f>
        <v>-9038</v>
      </c>
      <c r="I4" s="33">
        <f>(D$9*H4)/10^6</f>
        <v>-45984.195967210588</v>
      </c>
      <c r="J4" s="33">
        <v>931824</v>
      </c>
      <c r="K4" s="31">
        <f>(J4-I4)/J4-1</f>
        <v>4.9348585105353227E-2</v>
      </c>
    </row>
    <row r="5" spans="1:11">
      <c r="A5" s="23">
        <v>2027</v>
      </c>
      <c r="B5" s="28">
        <v>502400</v>
      </c>
      <c r="C5" s="31">
        <f t="shared" ref="C5:C7" si="0">B5/B4-1</f>
        <v>5.3912313824208136E-2</v>
      </c>
      <c r="D5" s="33">
        <f>D4*1.03</f>
        <v>479420.71</v>
      </c>
      <c r="E5" s="33">
        <f t="shared" ref="E5:E7" si="1">D5-B5</f>
        <v>-22979.289999999979</v>
      </c>
      <c r="F5" s="33">
        <f>F4*1.01</f>
        <v>460983.19</v>
      </c>
      <c r="G5" s="33">
        <f t="shared" ref="G5:G7" si="2">F5-B5</f>
        <v>-41416.81</v>
      </c>
      <c r="H5" s="33">
        <f t="shared" ref="H5:H7" si="3">G5-E5</f>
        <v>-18437.520000000019</v>
      </c>
      <c r="I5" s="33">
        <f>(D$9*H5)/10^6</f>
        <v>-93807.759773109676</v>
      </c>
      <c r="J5" s="33">
        <v>939526</v>
      </c>
      <c r="K5" s="31">
        <f t="shared" ref="K5:K7" si="4">(J5-I5)/J5-1</f>
        <v>9.9845836914688624E-2</v>
      </c>
    </row>
    <row r="6" spans="1:11">
      <c r="A6" s="23">
        <v>2028</v>
      </c>
      <c r="B6" s="28">
        <v>529400</v>
      </c>
      <c r="C6" s="31">
        <f t="shared" si="0"/>
        <v>5.3742038216560539E-2</v>
      </c>
      <c r="D6" s="33">
        <f t="shared" ref="D6:D7" si="5">D5*1.03</f>
        <v>493803.33130000002</v>
      </c>
      <c r="E6" s="33">
        <f t="shared" si="1"/>
        <v>-35596.66869999998</v>
      </c>
      <c r="F6" s="33">
        <f t="shared" ref="F6:F7" si="6">F5*1.01</f>
        <v>465593.02189999999</v>
      </c>
      <c r="G6" s="33">
        <f t="shared" si="2"/>
        <v>-63806.978100000008</v>
      </c>
      <c r="H6" s="33">
        <f t="shared" si="3"/>
        <v>-28210.309400000027</v>
      </c>
      <c r="I6" s="33">
        <f>(D$9*H6)/10^6</f>
        <v>-143530.47087245452</v>
      </c>
      <c r="J6" s="33">
        <v>959399</v>
      </c>
      <c r="K6" s="31">
        <f t="shared" si="4"/>
        <v>0.14960456585055293</v>
      </c>
    </row>
    <row r="7" spans="1:11" ht="14.65" thickBot="1">
      <c r="A7" s="24">
        <v>2029</v>
      </c>
      <c r="B7" s="29">
        <v>556800</v>
      </c>
      <c r="C7" s="32">
        <f t="shared" si="0"/>
        <v>5.1756705704571138E-2</v>
      </c>
      <c r="D7" s="34">
        <f t="shared" si="5"/>
        <v>508617.43123900006</v>
      </c>
      <c r="E7" s="34">
        <f t="shared" si="1"/>
        <v>-48182.568760999944</v>
      </c>
      <c r="F7" s="34">
        <f t="shared" si="6"/>
        <v>470248.95211900002</v>
      </c>
      <c r="G7" s="34">
        <f t="shared" si="2"/>
        <v>-86551.047880999977</v>
      </c>
      <c r="H7" s="34">
        <f t="shared" si="3"/>
        <v>-38368.479120000033</v>
      </c>
      <c r="I7" s="34">
        <f>(D$9*H7)/10^6</f>
        <v>-195213.94808784121</v>
      </c>
      <c r="J7" s="34">
        <v>977821</v>
      </c>
      <c r="K7" s="32">
        <f t="shared" si="4"/>
        <v>0.19964180365101725</v>
      </c>
    </row>
    <row r="8" spans="1:11" ht="14.65" thickBot="1">
      <c r="A8" s="17"/>
      <c r="B8" s="17"/>
      <c r="C8" s="17"/>
      <c r="D8" s="17"/>
      <c r="E8" s="17"/>
      <c r="F8" s="17"/>
      <c r="G8" s="17"/>
      <c r="H8" s="17"/>
      <c r="I8" s="17"/>
      <c r="J8" s="1"/>
    </row>
    <row r="9" spans="1:11" ht="14.65" thickBot="1">
      <c r="A9" s="25" t="s">
        <v>95</v>
      </c>
      <c r="B9" s="26"/>
      <c r="C9" s="36"/>
      <c r="D9" s="37">
        <f>'County level TV'!C70</f>
        <v>5087872.9771200027</v>
      </c>
      <c r="E9" s="17"/>
      <c r="F9" s="17"/>
      <c r="G9" s="17"/>
      <c r="H9" s="17"/>
      <c r="I9" s="19"/>
    </row>
    <row r="10" spans="1:11">
      <c r="A10" s="17"/>
      <c r="B10" s="17"/>
      <c r="C10" s="17"/>
      <c r="D10" s="17"/>
      <c r="E10" s="17"/>
      <c r="F10" s="17"/>
      <c r="G10" s="17"/>
      <c r="H10" s="17"/>
      <c r="I10" s="19"/>
    </row>
    <row r="11" spans="1:11">
      <c r="A11" s="17"/>
      <c r="B11" s="17"/>
      <c r="C11" s="17"/>
      <c r="D11" s="17"/>
      <c r="E11" s="17"/>
      <c r="F11" s="17"/>
      <c r="G11" s="17"/>
      <c r="H11" s="17"/>
      <c r="I11" s="17"/>
    </row>
    <row r="12" spans="1:11">
      <c r="A12" s="17"/>
      <c r="B12" s="17"/>
      <c r="C12" s="19"/>
      <c r="D12" s="19"/>
      <c r="E12" s="17"/>
      <c r="F12" s="17"/>
      <c r="G12" s="17"/>
      <c r="H12" s="17"/>
      <c r="I12" s="17"/>
    </row>
    <row r="13" spans="1:11">
      <c r="A13" s="17"/>
      <c r="B13" s="17"/>
      <c r="C13" s="19"/>
      <c r="D13" s="19"/>
      <c r="E13" s="17"/>
      <c r="F13" s="17"/>
      <c r="G13" s="17"/>
      <c r="H13" s="17"/>
      <c r="I13" s="18"/>
    </row>
    <row r="14" spans="1:11">
      <c r="A14" s="17"/>
      <c r="B14" s="17"/>
      <c r="C14" s="19"/>
      <c r="D14" s="19"/>
      <c r="E14" s="17"/>
      <c r="F14" s="17"/>
      <c r="G14" s="17"/>
      <c r="H14" s="17"/>
      <c r="I14" s="17"/>
    </row>
    <row r="15" spans="1:11">
      <c r="A15" s="17"/>
      <c r="B15" s="17"/>
      <c r="C15" s="19"/>
      <c r="D15" s="19"/>
      <c r="E15" s="20"/>
      <c r="F15" s="17"/>
      <c r="G15" s="17"/>
      <c r="H15" s="17"/>
      <c r="I15" s="17"/>
    </row>
    <row r="16" spans="1:11">
      <c r="I16" s="1"/>
    </row>
    <row r="17" spans="9:10">
      <c r="I17" s="1"/>
      <c r="J17" s="22"/>
    </row>
    <row r="18" spans="9:10">
      <c r="I18" s="1"/>
      <c r="J18" s="22"/>
    </row>
    <row r="19" spans="9:10">
      <c r="I19" s="1"/>
      <c r="J19" s="22"/>
    </row>
    <row r="20" spans="9:10">
      <c r="I20" s="1"/>
      <c r="J20" s="22"/>
    </row>
  </sheetData>
  <pageMargins left="0.25" right="0.25" top="0.75" bottom="0.75" header="0.3" footer="0.3"/>
  <pageSetup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65fee76-5c69-47ec-8d5c-de6706c05df9" xsi:nil="true"/>
    <_ip_UnifiedCompliancePolicyProperties xmlns="http://schemas.microsoft.com/sharepoint/v3" xsi:nil="true"/>
    <lcf76f155ced4ddcb4097134ff3c332f xmlns="ffad7b3e-4bd2-4749-8b08-92dc5af8bdb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4BB846C438846A5724D53EC091CD7" ma:contentTypeVersion="20" ma:contentTypeDescription="Create a new document." ma:contentTypeScope="" ma:versionID="ed474ae72b622a9ae0118ae4be80b1c6">
  <xsd:schema xmlns:xsd="http://www.w3.org/2001/XMLSchema" xmlns:xs="http://www.w3.org/2001/XMLSchema" xmlns:p="http://schemas.microsoft.com/office/2006/metadata/properties" xmlns:ns1="http://schemas.microsoft.com/sharepoint/v3" xmlns:ns2="565fee76-5c69-47ec-8d5c-de6706c05df9" xmlns:ns3="ffad7b3e-4bd2-4749-8b08-92dc5af8bdb4" targetNamespace="http://schemas.microsoft.com/office/2006/metadata/properties" ma:root="true" ma:fieldsID="976fd0cf839903f011b3d2c32a87236f" ns1:_="" ns2:_="" ns3:_="">
    <xsd:import namespace="http://schemas.microsoft.com/sharepoint/v3"/>
    <xsd:import namespace="565fee76-5c69-47ec-8d5c-de6706c05df9"/>
    <xsd:import namespace="ffad7b3e-4bd2-4749-8b08-92dc5af8bd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fee76-5c69-47ec-8d5c-de6706c05d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66a42c1-3c32-4b0f-9346-66f8283914e4}" ma:internalName="TaxCatchAll" ma:showField="CatchAllData" ma:web="565fee76-5c69-47ec-8d5c-de6706c05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d7b3e-4bd2-4749-8b08-92dc5af8b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8e0c7d-1306-4f30-8931-762c1820a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A4F6A-72A9-4280-9C7D-7FCD2155F3AD}"/>
</file>

<file path=customXml/itemProps2.xml><?xml version="1.0" encoding="utf-8"?>
<ds:datastoreItem xmlns:ds="http://schemas.openxmlformats.org/officeDocument/2006/customXml" ds:itemID="{5F322F29-F3D1-46D0-AB7D-2BB64C5AF75D}"/>
</file>

<file path=customXml/itemProps3.xml><?xml version="1.0" encoding="utf-8"?>
<ds:datastoreItem xmlns:ds="http://schemas.openxmlformats.org/officeDocument/2006/customXml" ds:itemID="{9E838A50-4243-41D9-9332-CC17CD7E1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Moore</dc:creator>
  <cp:keywords/>
  <dc:description/>
  <cp:lastModifiedBy>Jeff Scala</cp:lastModifiedBy>
  <cp:revision/>
  <dcterms:created xsi:type="dcterms:W3CDTF">2025-05-01T03:21:45Z</dcterms:created>
  <dcterms:modified xsi:type="dcterms:W3CDTF">2025-05-20T15:28:04Z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0x010100FE14BB846C438846A5724D53EC091CD7</vt:lpwstr>
  </property>
  <property fmtid="{D5CDD505-2E9C-101B-9397-08002B2CF9AE}" pid="3" name="MediaServiceImageTags">
    <vt:lpwstr/>
  </property>
</Properties>
</file>